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600" yWindow="648" windowWidth="21120" windowHeight="13176"/>
  </bookViews>
  <sheets>
    <sheet name="31-03-2021.  " sheetId="363" r:id="rId1"/>
    <sheet name="08-12-2017 (3)" sheetId="37" state="hidden" r:id="rId2"/>
    <sheet name="08-12-2017 (2)" sheetId="36" state="hidden" r:id="rId3"/>
  </sheets>
  <definedNames>
    <definedName name="_xlnm.Print_Area" localSheetId="2">'08-12-2017 (2)'!$A$1:$BC$43</definedName>
    <definedName name="_xlnm.Print_Area" localSheetId="1">'08-12-2017 (3)'!$A$1:$BC$43</definedName>
    <definedName name="_xlnm.Print_Area" localSheetId="0">'31-03-2021.  '!$A$1:$BE$43</definedName>
  </definedNames>
  <calcPr calcId="144525"/>
</workbook>
</file>

<file path=xl/calcChain.xml><?xml version="1.0" encoding="utf-8"?>
<calcChain xmlns="http://schemas.openxmlformats.org/spreadsheetml/2006/main">
  <c r="Z50" i="363" l="1"/>
  <c r="Y50" i="363"/>
  <c r="X50" i="363"/>
  <c r="W50" i="363"/>
  <c r="V50" i="363"/>
  <c r="U50" i="363"/>
  <c r="T50" i="363"/>
  <c r="S50" i="363"/>
  <c r="R50" i="363"/>
  <c r="Q50" i="363"/>
  <c r="P50" i="363"/>
  <c r="O50" i="363"/>
  <c r="N50" i="363"/>
  <c r="M50" i="363"/>
  <c r="L50" i="363"/>
  <c r="K50" i="363"/>
  <c r="J50" i="363"/>
  <c r="I50" i="363"/>
  <c r="H50" i="363"/>
  <c r="F50" i="363"/>
  <c r="E50" i="363"/>
  <c r="D50" i="363"/>
  <c r="C50" i="363"/>
  <c r="B50" i="363"/>
  <c r="V32" i="363"/>
  <c r="U32" i="363"/>
  <c r="T32" i="363"/>
  <c r="S32" i="363"/>
  <c r="R32" i="363"/>
  <c r="P32" i="363"/>
  <c r="O32" i="363"/>
  <c r="N32" i="363"/>
  <c r="L32" i="363"/>
  <c r="K32" i="363"/>
  <c r="J32" i="363"/>
  <c r="I32" i="363"/>
  <c r="H32" i="363"/>
  <c r="G32" i="363"/>
  <c r="F32" i="363"/>
  <c r="E32" i="363"/>
  <c r="C32" i="363"/>
  <c r="B32" i="363"/>
  <c r="V31" i="363"/>
  <c r="U31" i="363"/>
  <c r="T31" i="363"/>
  <c r="S31" i="363"/>
  <c r="R31" i="363"/>
  <c r="P31" i="363"/>
  <c r="O31" i="363"/>
  <c r="N31" i="363"/>
  <c r="L31" i="363"/>
  <c r="K31" i="363"/>
  <c r="J31" i="363"/>
  <c r="I31" i="363"/>
  <c r="H31" i="363"/>
  <c r="G31" i="363"/>
  <c r="F31" i="363"/>
  <c r="E31" i="363"/>
  <c r="C31" i="363"/>
  <c r="B31" i="363"/>
  <c r="P29" i="363"/>
  <c r="L29" i="363"/>
  <c r="AO28" i="363"/>
  <c r="AN28" i="363"/>
  <c r="AM28" i="363"/>
  <c r="AL28" i="363"/>
  <c r="AK28" i="363"/>
  <c r="AJ28" i="363"/>
  <c r="AI28" i="363"/>
  <c r="AH28" i="363"/>
  <c r="AG28" i="363"/>
  <c r="AF28" i="363"/>
  <c r="AE28" i="363"/>
  <c r="AD28" i="363"/>
  <c r="AC28" i="363"/>
  <c r="AB28" i="363"/>
  <c r="Y28" i="363"/>
  <c r="X28" i="363"/>
  <c r="W28" i="363"/>
  <c r="Q28" i="363"/>
  <c r="M28" i="363"/>
  <c r="D28" i="363"/>
  <c r="AO27" i="363"/>
  <c r="AN27" i="363"/>
  <c r="AM27" i="363"/>
  <c r="AL27" i="363"/>
  <c r="AK27" i="363"/>
  <c r="AJ27" i="363"/>
  <c r="AI27" i="363"/>
  <c r="AH27" i="363"/>
  <c r="AG27" i="363"/>
  <c r="AF27" i="363"/>
  <c r="AE27" i="363"/>
  <c r="AD27" i="363"/>
  <c r="AC27" i="363"/>
  <c r="AB27" i="363"/>
  <c r="Y27" i="363"/>
  <c r="X27" i="363"/>
  <c r="Z27" i="363" s="1"/>
  <c r="W27" i="363"/>
  <c r="Q27" i="363"/>
  <c r="M27" i="363"/>
  <c r="D27" i="363"/>
  <c r="AO26" i="363"/>
  <c r="AN26" i="363"/>
  <c r="AM26" i="363"/>
  <c r="AL26" i="363"/>
  <c r="AK26" i="363"/>
  <c r="AJ26" i="363"/>
  <c r="AI26" i="363"/>
  <c r="AH26" i="363"/>
  <c r="AG26" i="363"/>
  <c r="AF26" i="363"/>
  <c r="AE26" i="363"/>
  <c r="AD26" i="363"/>
  <c r="AC26" i="363"/>
  <c r="AB26" i="363"/>
  <c r="Y26" i="363"/>
  <c r="X26" i="363"/>
  <c r="W26" i="363"/>
  <c r="Z26" i="363" s="1"/>
  <c r="Q26" i="363"/>
  <c r="M26" i="363"/>
  <c r="D26" i="363"/>
  <c r="AO25" i="363"/>
  <c r="AN25" i="363"/>
  <c r="AM25" i="363"/>
  <c r="AL25" i="363"/>
  <c r="AK25" i="363"/>
  <c r="AJ25" i="363"/>
  <c r="AI25" i="363"/>
  <c r="AH25" i="363"/>
  <c r="AG25" i="363"/>
  <c r="AF25" i="363"/>
  <c r="AE25" i="363"/>
  <c r="AD25" i="363"/>
  <c r="AC25" i="363"/>
  <c r="AB25" i="363"/>
  <c r="Y25" i="363"/>
  <c r="X25" i="363"/>
  <c r="W25" i="363"/>
  <c r="Q25" i="363"/>
  <c r="M25" i="363"/>
  <c r="D25" i="363"/>
  <c r="AO24" i="363"/>
  <c r="AN24" i="363"/>
  <c r="AM24" i="363"/>
  <c r="AL24" i="363"/>
  <c r="AK24" i="363"/>
  <c r="AJ24" i="363"/>
  <c r="AI24" i="363"/>
  <c r="AH24" i="363"/>
  <c r="AG24" i="363"/>
  <c r="AF24" i="363"/>
  <c r="AE24" i="363"/>
  <c r="AD24" i="363"/>
  <c r="AC24" i="363"/>
  <c r="AB24" i="363"/>
  <c r="Y24" i="363"/>
  <c r="X24" i="363"/>
  <c r="W24" i="363"/>
  <c r="Q24" i="363"/>
  <c r="M24" i="363"/>
  <c r="D24" i="363"/>
  <c r="AO23" i="363"/>
  <c r="AN23" i="363"/>
  <c r="AM23" i="363"/>
  <c r="AL23" i="363"/>
  <c r="AK23" i="363"/>
  <c r="AJ23" i="363"/>
  <c r="AI23" i="363"/>
  <c r="AH23" i="363"/>
  <c r="AG23" i="363"/>
  <c r="AF23" i="363"/>
  <c r="AE23" i="363"/>
  <c r="AD23" i="363"/>
  <c r="AC23" i="363"/>
  <c r="AB23" i="363"/>
  <c r="Y23" i="363"/>
  <c r="X23" i="363"/>
  <c r="W23" i="363"/>
  <c r="Q23" i="363"/>
  <c r="M23" i="363"/>
  <c r="D23" i="363"/>
  <c r="AO22" i="363"/>
  <c r="AN22" i="363"/>
  <c r="AM22" i="363"/>
  <c r="AL22" i="363"/>
  <c r="AK22" i="363"/>
  <c r="AJ22" i="363"/>
  <c r="AI22" i="363"/>
  <c r="AH22" i="363"/>
  <c r="AG22" i="363"/>
  <c r="AF22" i="363"/>
  <c r="AE22" i="363"/>
  <c r="AD22" i="363"/>
  <c r="AC22" i="363"/>
  <c r="AB22" i="363"/>
  <c r="Y22" i="363"/>
  <c r="X22" i="363"/>
  <c r="W22" i="363"/>
  <c r="Q22" i="363"/>
  <c r="M22" i="363"/>
  <c r="D22" i="363"/>
  <c r="AO21" i="363"/>
  <c r="AN21" i="363"/>
  <c r="AM21" i="363"/>
  <c r="AL21" i="363"/>
  <c r="AK21" i="363"/>
  <c r="AJ21" i="363"/>
  <c r="AI21" i="363"/>
  <c r="AH21" i="363"/>
  <c r="AG21" i="363"/>
  <c r="AF21" i="363"/>
  <c r="AE21" i="363"/>
  <c r="AD21" i="363"/>
  <c r="AC21" i="363"/>
  <c r="AB21" i="363"/>
  <c r="Y21" i="363"/>
  <c r="X21" i="363"/>
  <c r="Z21" i="363" s="1"/>
  <c r="W21" i="363"/>
  <c r="Q21" i="363"/>
  <c r="M21" i="363"/>
  <c r="D21" i="363"/>
  <c r="AO20" i="363"/>
  <c r="AN20" i="363"/>
  <c r="AM20" i="363"/>
  <c r="AL20" i="363"/>
  <c r="AK20" i="363"/>
  <c r="AJ20" i="363"/>
  <c r="AI20" i="363"/>
  <c r="AH20" i="363"/>
  <c r="AG20" i="363"/>
  <c r="AF20" i="363"/>
  <c r="AE20" i="363"/>
  <c r="AD20" i="363"/>
  <c r="AC20" i="363"/>
  <c r="AB20" i="363"/>
  <c r="Y20" i="363"/>
  <c r="X20" i="363"/>
  <c r="W20" i="363"/>
  <c r="Z20" i="363" s="1"/>
  <c r="Q20" i="363"/>
  <c r="M20" i="363"/>
  <c r="D20" i="363"/>
  <c r="AO19" i="363"/>
  <c r="AN19" i="363"/>
  <c r="AM19" i="363"/>
  <c r="AL19" i="363"/>
  <c r="AK19" i="363"/>
  <c r="AJ19" i="363"/>
  <c r="AI19" i="363"/>
  <c r="AH19" i="363"/>
  <c r="AG19" i="363"/>
  <c r="AF19" i="363"/>
  <c r="AE19" i="363"/>
  <c r="AD19" i="363"/>
  <c r="AC19" i="363"/>
  <c r="AB19" i="363"/>
  <c r="Y19" i="363"/>
  <c r="X19" i="363"/>
  <c r="W19" i="363"/>
  <c r="Q19" i="363"/>
  <c r="M19" i="363"/>
  <c r="D19" i="363"/>
  <c r="AO18" i="363"/>
  <c r="AN18" i="363"/>
  <c r="AM18" i="363"/>
  <c r="AL18" i="363"/>
  <c r="AK18" i="363"/>
  <c r="AJ18" i="363"/>
  <c r="AI18" i="363"/>
  <c r="AH18" i="363"/>
  <c r="AG18" i="363"/>
  <c r="AF18" i="363"/>
  <c r="AE18" i="363"/>
  <c r="AD18" i="363"/>
  <c r="AC18" i="363"/>
  <c r="AB18" i="363"/>
  <c r="Y18" i="363"/>
  <c r="X18" i="363"/>
  <c r="W18" i="363"/>
  <c r="Q18" i="363"/>
  <c r="M18" i="363"/>
  <c r="D18" i="363"/>
  <c r="AO17" i="363"/>
  <c r="AN17" i="363"/>
  <c r="AM17" i="363"/>
  <c r="AL17" i="363"/>
  <c r="AK17" i="363"/>
  <c r="AJ17" i="363"/>
  <c r="AI17" i="363"/>
  <c r="AH17" i="363"/>
  <c r="AG17" i="363"/>
  <c r="AF17" i="363"/>
  <c r="AE17" i="363"/>
  <c r="AD17" i="363"/>
  <c r="AC17" i="363"/>
  <c r="AB17" i="363"/>
  <c r="Y17" i="363"/>
  <c r="X17" i="363"/>
  <c r="W17" i="363"/>
  <c r="Q17" i="363"/>
  <c r="M17" i="363"/>
  <c r="D17" i="363"/>
  <c r="AO16" i="363"/>
  <c r="AN16" i="363"/>
  <c r="AM16" i="363"/>
  <c r="AL16" i="363"/>
  <c r="AK16" i="363"/>
  <c r="AJ16" i="363"/>
  <c r="AI16" i="363"/>
  <c r="AH16" i="363"/>
  <c r="AG16" i="363"/>
  <c r="AF16" i="363"/>
  <c r="AE16" i="363"/>
  <c r="AD16" i="363"/>
  <c r="AC16" i="363"/>
  <c r="AB16" i="363"/>
  <c r="Y16" i="363"/>
  <c r="X16" i="363"/>
  <c r="W16" i="363"/>
  <c r="Q16" i="363"/>
  <c r="M16" i="363"/>
  <c r="D16" i="363"/>
  <c r="AO15" i="363"/>
  <c r="AN15" i="363"/>
  <c r="AM15" i="363"/>
  <c r="AL15" i="363"/>
  <c r="AK15" i="363"/>
  <c r="AJ15" i="363"/>
  <c r="AI15" i="363"/>
  <c r="AH15" i="363"/>
  <c r="AG15" i="363"/>
  <c r="AF15" i="363"/>
  <c r="AE15" i="363"/>
  <c r="AD15" i="363"/>
  <c r="AC15" i="363"/>
  <c r="AB15" i="363"/>
  <c r="Y15" i="363"/>
  <c r="X15" i="363"/>
  <c r="Z15" i="363" s="1"/>
  <c r="W15" i="363"/>
  <c r="Q15" i="363"/>
  <c r="M15" i="363"/>
  <c r="D15" i="363"/>
  <c r="AO14" i="363"/>
  <c r="AN14" i="363"/>
  <c r="AM14" i="363"/>
  <c r="AL14" i="363"/>
  <c r="AK14" i="363"/>
  <c r="AJ14" i="363"/>
  <c r="AI14" i="363"/>
  <c r="AH14" i="363"/>
  <c r="AG14" i="363"/>
  <c r="AF14" i="363"/>
  <c r="AE14" i="363"/>
  <c r="AD14" i="363"/>
  <c r="AC14" i="363"/>
  <c r="AB14" i="363"/>
  <c r="Y14" i="363"/>
  <c r="X14" i="363"/>
  <c r="W14" i="363"/>
  <c r="Z14" i="363" s="1"/>
  <c r="Q14" i="363"/>
  <c r="M14" i="363"/>
  <c r="D14" i="363"/>
  <c r="AO13" i="363"/>
  <c r="AN13" i="363"/>
  <c r="AM13" i="363"/>
  <c r="AL13" i="363"/>
  <c r="AK13" i="363"/>
  <c r="AJ13" i="363"/>
  <c r="AI13" i="363"/>
  <c r="AH13" i="363"/>
  <c r="AG13" i="363"/>
  <c r="AF13" i="363"/>
  <c r="AE13" i="363"/>
  <c r="AD13" i="363"/>
  <c r="AC13" i="363"/>
  <c r="AB13" i="363"/>
  <c r="Y13" i="363"/>
  <c r="X13" i="363"/>
  <c r="W13" i="363"/>
  <c r="Q13" i="363"/>
  <c r="M13" i="363"/>
  <c r="D13" i="363"/>
  <c r="AO12" i="363"/>
  <c r="AN12" i="363"/>
  <c r="AM12" i="363"/>
  <c r="AL12" i="363"/>
  <c r="AK12" i="363"/>
  <c r="AJ12" i="363"/>
  <c r="AI12" i="363"/>
  <c r="AH12" i="363"/>
  <c r="AG12" i="363"/>
  <c r="AF12" i="363"/>
  <c r="AE12" i="363"/>
  <c r="AD12" i="363"/>
  <c r="AC12" i="363"/>
  <c r="AB12" i="363"/>
  <c r="Y12" i="363"/>
  <c r="X12" i="363"/>
  <c r="W12" i="363"/>
  <c r="Q12" i="363"/>
  <c r="M12" i="363"/>
  <c r="D12" i="363"/>
  <c r="AO11" i="363"/>
  <c r="AN11" i="363"/>
  <c r="AM11" i="363"/>
  <c r="AL11" i="363"/>
  <c r="AK11" i="363"/>
  <c r="AJ11" i="363"/>
  <c r="AI11" i="363"/>
  <c r="AH11" i="363"/>
  <c r="AG11" i="363"/>
  <c r="AF11" i="363"/>
  <c r="AE11" i="363"/>
  <c r="AD11" i="363"/>
  <c r="AC11" i="363"/>
  <c r="AB11" i="363"/>
  <c r="Y11" i="363"/>
  <c r="X11" i="363"/>
  <c r="W11" i="363"/>
  <c r="Q11" i="363"/>
  <c r="M11" i="363"/>
  <c r="D11" i="363"/>
  <c r="AO10" i="363"/>
  <c r="AN10" i="363"/>
  <c r="AM10" i="363"/>
  <c r="AL10" i="363"/>
  <c r="AK10" i="363"/>
  <c r="AJ10" i="363"/>
  <c r="AI10" i="363"/>
  <c r="AH10" i="363"/>
  <c r="AG10" i="363"/>
  <c r="AF10" i="363"/>
  <c r="AE10" i="363"/>
  <c r="AD10" i="363"/>
  <c r="AC10" i="363"/>
  <c r="AB10" i="363"/>
  <c r="Y10" i="363"/>
  <c r="X10" i="363"/>
  <c r="W10" i="363"/>
  <c r="Q10" i="363"/>
  <c r="M10" i="363"/>
  <c r="D10" i="363"/>
  <c r="AO9" i="363"/>
  <c r="AN9" i="363"/>
  <c r="AM9" i="363"/>
  <c r="AL9" i="363"/>
  <c r="AK9" i="363"/>
  <c r="AJ9" i="363"/>
  <c r="AI9" i="363"/>
  <c r="AH9" i="363"/>
  <c r="AG9" i="363"/>
  <c r="AF9" i="363"/>
  <c r="AE9" i="363"/>
  <c r="AD9" i="363"/>
  <c r="AC9" i="363"/>
  <c r="AB9" i="363"/>
  <c r="Y9" i="363"/>
  <c r="X9" i="363"/>
  <c r="Z9" i="363" s="1"/>
  <c r="W9" i="363"/>
  <c r="Q9" i="363"/>
  <c r="M9" i="363"/>
  <c r="D9" i="363"/>
  <c r="AO8" i="363"/>
  <c r="AN8" i="363"/>
  <c r="AM8" i="363"/>
  <c r="AL8" i="363"/>
  <c r="AK8" i="363"/>
  <c r="AJ8" i="363"/>
  <c r="AI8" i="363"/>
  <c r="AH8" i="363"/>
  <c r="AG8" i="363"/>
  <c r="AF8" i="363"/>
  <c r="AE8" i="363"/>
  <c r="AD8" i="363"/>
  <c r="AC8" i="363"/>
  <c r="AB8" i="363"/>
  <c r="Y8" i="363"/>
  <c r="X8" i="363"/>
  <c r="W8" i="363"/>
  <c r="Z8" i="363" s="1"/>
  <c r="Q8" i="363"/>
  <c r="M8" i="363"/>
  <c r="D8" i="363"/>
  <c r="AO7" i="363"/>
  <c r="AN7" i="363"/>
  <c r="AM7" i="363"/>
  <c r="AL7" i="363"/>
  <c r="AK7" i="363"/>
  <c r="AJ7" i="363"/>
  <c r="AI7" i="363"/>
  <c r="AH7" i="363"/>
  <c r="AG7" i="363"/>
  <c r="AF7" i="363"/>
  <c r="AE7" i="363"/>
  <c r="AD7" i="363"/>
  <c r="AC7" i="363"/>
  <c r="AB7" i="363"/>
  <c r="Y7" i="363"/>
  <c r="X7" i="363"/>
  <c r="W7" i="363"/>
  <c r="Q7" i="363"/>
  <c r="M7" i="363"/>
  <c r="D7" i="363"/>
  <c r="AO6" i="363"/>
  <c r="AN6" i="363"/>
  <c r="AM6" i="363"/>
  <c r="AL6" i="363"/>
  <c r="AK6" i="363"/>
  <c r="AJ6" i="363"/>
  <c r="AI6" i="363"/>
  <c r="AH6" i="363"/>
  <c r="AG6" i="363"/>
  <c r="AF6" i="363"/>
  <c r="AE6" i="363"/>
  <c r="AD6" i="363"/>
  <c r="AC6" i="363"/>
  <c r="AB6" i="363"/>
  <c r="Y6" i="363"/>
  <c r="X6" i="363"/>
  <c r="W6" i="363"/>
  <c r="Q6" i="363"/>
  <c r="M6" i="363"/>
  <c r="D6" i="363"/>
  <c r="AO5" i="363"/>
  <c r="AN5" i="363"/>
  <c r="AM5" i="363"/>
  <c r="AL5" i="363"/>
  <c r="AK5" i="363"/>
  <c r="AJ5" i="363"/>
  <c r="AI5" i="363"/>
  <c r="AH5" i="363"/>
  <c r="AG5" i="363"/>
  <c r="AF5" i="363"/>
  <c r="AE5" i="363"/>
  <c r="AD5" i="363"/>
  <c r="AC5" i="363"/>
  <c r="AB5" i="363"/>
  <c r="Y5" i="363"/>
  <c r="X5" i="363"/>
  <c r="W5" i="363"/>
  <c r="W32" i="363" s="1"/>
  <c r="AM36" i="363" s="1"/>
  <c r="AM37" i="363" s="1"/>
  <c r="Q5" i="363"/>
  <c r="M5" i="363"/>
  <c r="D5" i="363"/>
  <c r="D32" i="363" s="1"/>
  <c r="Q32" i="363" l="1"/>
  <c r="Z7" i="363"/>
  <c r="Z13" i="363"/>
  <c r="Z19" i="363"/>
  <c r="Z25" i="363"/>
  <c r="Z5" i="363"/>
  <c r="Z11" i="363"/>
  <c r="Z17" i="363"/>
  <c r="Z23" i="363"/>
  <c r="Z6" i="363"/>
  <c r="Z12" i="363"/>
  <c r="Z18" i="363"/>
  <c r="Z24" i="363"/>
  <c r="M32" i="363"/>
  <c r="Z10" i="363"/>
  <c r="Z16" i="363"/>
  <c r="Z22" i="363"/>
  <c r="Z28" i="363"/>
  <c r="D31" i="363"/>
  <c r="M31" i="363"/>
  <c r="Q31" i="363"/>
  <c r="W31" i="363"/>
  <c r="AM34" i="363" s="1"/>
  <c r="Y50" i="37" l="1"/>
  <c r="X50" i="37"/>
  <c r="W50" i="37"/>
  <c r="V50" i="37"/>
  <c r="U50" i="37"/>
  <c r="T50" i="37"/>
  <c r="S50" i="37"/>
  <c r="R50" i="37"/>
  <c r="Q50" i="37"/>
  <c r="P50" i="37"/>
  <c r="O50" i="37"/>
  <c r="N50" i="37"/>
  <c r="M50" i="37"/>
  <c r="L50" i="37"/>
  <c r="K50" i="37"/>
  <c r="J50" i="37"/>
  <c r="I50" i="37"/>
  <c r="H50" i="37"/>
  <c r="G50" i="37"/>
  <c r="F50" i="37"/>
  <c r="E50" i="37"/>
  <c r="D50" i="37"/>
  <c r="C50" i="37"/>
  <c r="B50" i="37"/>
  <c r="U32" i="37"/>
  <c r="T32" i="37"/>
  <c r="S32" i="37"/>
  <c r="R32" i="37"/>
  <c r="Q32" i="37"/>
  <c r="O32" i="37"/>
  <c r="N32" i="37"/>
  <c r="M32" i="37"/>
  <c r="K32" i="37"/>
  <c r="J32" i="37"/>
  <c r="I32" i="37"/>
  <c r="H32" i="37"/>
  <c r="G32" i="37"/>
  <c r="F32" i="37"/>
  <c r="E32" i="37"/>
  <c r="C32" i="37"/>
  <c r="B32" i="37"/>
  <c r="U31" i="37"/>
  <c r="T31" i="37"/>
  <c r="S31" i="37"/>
  <c r="R31" i="37"/>
  <c r="Q31" i="37"/>
  <c r="O31" i="37"/>
  <c r="N31" i="37"/>
  <c r="M31" i="37"/>
  <c r="K31" i="37"/>
  <c r="J31" i="37"/>
  <c r="I31" i="37"/>
  <c r="H31" i="37"/>
  <c r="G31" i="37"/>
  <c r="F31" i="37"/>
  <c r="E31" i="37"/>
  <c r="C31" i="37"/>
  <c r="B31" i="37"/>
  <c r="AM28" i="37"/>
  <c r="AL28" i="37"/>
  <c r="AK28" i="37"/>
  <c r="AJ28" i="37"/>
  <c r="AI28" i="37"/>
  <c r="AH28" i="37"/>
  <c r="AG28" i="37"/>
  <c r="AF28" i="37"/>
  <c r="AE28" i="37"/>
  <c r="AD28" i="37"/>
  <c r="AC28" i="37"/>
  <c r="AB28" i="37"/>
  <c r="AA28" i="37"/>
  <c r="X28" i="37"/>
  <c r="W28" i="37"/>
  <c r="V28" i="37"/>
  <c r="P28" i="37"/>
  <c r="L28" i="37"/>
  <c r="D28" i="37"/>
  <c r="AM27" i="37"/>
  <c r="AL27" i="37"/>
  <c r="AK27" i="37"/>
  <c r="AJ27" i="37"/>
  <c r="AI27" i="37"/>
  <c r="AH27" i="37"/>
  <c r="AG27" i="37"/>
  <c r="AF27" i="37"/>
  <c r="AE27" i="37"/>
  <c r="AD27" i="37"/>
  <c r="AC27" i="37"/>
  <c r="AB27" i="37"/>
  <c r="AA27" i="37"/>
  <c r="X27" i="37"/>
  <c r="W27" i="37"/>
  <c r="V27" i="37"/>
  <c r="P27" i="37"/>
  <c r="L27" i="37"/>
  <c r="D27" i="37"/>
  <c r="AM26" i="37"/>
  <c r="AL26" i="37"/>
  <c r="AK26" i="37"/>
  <c r="AJ26" i="37"/>
  <c r="AI26" i="37"/>
  <c r="AH26" i="37"/>
  <c r="AG26" i="37"/>
  <c r="AF26" i="37"/>
  <c r="AE26" i="37"/>
  <c r="AD26" i="37"/>
  <c r="AC26" i="37"/>
  <c r="AB26" i="37"/>
  <c r="AA26" i="37"/>
  <c r="X26" i="37"/>
  <c r="W26" i="37"/>
  <c r="Y26" i="37" s="1"/>
  <c r="V26" i="37"/>
  <c r="P26" i="37"/>
  <c r="L26" i="37"/>
  <c r="D26" i="37"/>
  <c r="AM25" i="37"/>
  <c r="AL25" i="37"/>
  <c r="AK25" i="37"/>
  <c r="AJ25" i="37"/>
  <c r="AI25" i="37"/>
  <c r="AH25" i="37"/>
  <c r="AG25" i="37"/>
  <c r="AF25" i="37"/>
  <c r="AE25" i="37"/>
  <c r="AD25" i="37"/>
  <c r="AC25" i="37"/>
  <c r="AB25" i="37"/>
  <c r="AA25" i="37"/>
  <c r="X25" i="37"/>
  <c r="W25" i="37"/>
  <c r="V25" i="37"/>
  <c r="P25" i="37"/>
  <c r="L25" i="37"/>
  <c r="D25" i="37"/>
  <c r="AM24" i="37"/>
  <c r="AL24" i="37"/>
  <c r="AK24" i="37"/>
  <c r="AJ24" i="37"/>
  <c r="AI24" i="37"/>
  <c r="AH24" i="37"/>
  <c r="AG24" i="37"/>
  <c r="AF24" i="37"/>
  <c r="AE24" i="37"/>
  <c r="AD24" i="37"/>
  <c r="AC24" i="37"/>
  <c r="AB24" i="37"/>
  <c r="AA24" i="37"/>
  <c r="X24" i="37"/>
  <c r="W24" i="37"/>
  <c r="V24" i="37"/>
  <c r="P24" i="37"/>
  <c r="L24" i="37"/>
  <c r="D24" i="37"/>
  <c r="AM23" i="37"/>
  <c r="AL23" i="37"/>
  <c r="AK23" i="37"/>
  <c r="AJ23" i="37"/>
  <c r="AI23" i="37"/>
  <c r="AH23" i="37"/>
  <c r="AG23" i="37"/>
  <c r="AF23" i="37"/>
  <c r="AE23" i="37"/>
  <c r="AD23" i="37"/>
  <c r="AC23" i="37"/>
  <c r="AB23" i="37"/>
  <c r="AA23" i="37"/>
  <c r="X23" i="37"/>
  <c r="W23" i="37"/>
  <c r="V23" i="37"/>
  <c r="P23" i="37"/>
  <c r="L23" i="37"/>
  <c r="D23" i="37"/>
  <c r="AM22" i="37"/>
  <c r="AL22" i="37"/>
  <c r="AK22" i="37"/>
  <c r="AJ22" i="37"/>
  <c r="AI22" i="37"/>
  <c r="AH22" i="37"/>
  <c r="AG22" i="37"/>
  <c r="AF22" i="37"/>
  <c r="AE22" i="37"/>
  <c r="AD22" i="37"/>
  <c r="AC22" i="37"/>
  <c r="AB22" i="37"/>
  <c r="AA22" i="37"/>
  <c r="X22" i="37"/>
  <c r="W22" i="37"/>
  <c r="V22" i="37"/>
  <c r="P22" i="37"/>
  <c r="L22" i="37"/>
  <c r="D22" i="37"/>
  <c r="AM21" i="37"/>
  <c r="AL21" i="37"/>
  <c r="AK21" i="37"/>
  <c r="AJ21" i="37"/>
  <c r="AI21" i="37"/>
  <c r="AH21" i="37"/>
  <c r="AG21" i="37"/>
  <c r="AF21" i="37"/>
  <c r="AE21" i="37"/>
  <c r="AD21" i="37"/>
  <c r="AC21" i="37"/>
  <c r="AB21" i="37"/>
  <c r="AA21" i="37"/>
  <c r="X21" i="37"/>
  <c r="W21" i="37"/>
  <c r="V21" i="37"/>
  <c r="P21" i="37"/>
  <c r="L21" i="37"/>
  <c r="D21" i="37"/>
  <c r="AM20" i="37"/>
  <c r="AL20" i="37"/>
  <c r="AK20" i="37"/>
  <c r="AJ20" i="37"/>
  <c r="AI20" i="37"/>
  <c r="AH20" i="37"/>
  <c r="AG20" i="37"/>
  <c r="AF20" i="37"/>
  <c r="AE20" i="37"/>
  <c r="AD20" i="37"/>
  <c r="AC20" i="37"/>
  <c r="AB20" i="37"/>
  <c r="AA20" i="37"/>
  <c r="X20" i="37"/>
  <c r="W20" i="37"/>
  <c r="Y20" i="37" s="1"/>
  <c r="V20" i="37"/>
  <c r="P20" i="37"/>
  <c r="L20" i="37"/>
  <c r="D20" i="37"/>
  <c r="AM19" i="37"/>
  <c r="AL19" i="37"/>
  <c r="AK19" i="37"/>
  <c r="AJ19" i="37"/>
  <c r="AI19" i="37"/>
  <c r="AH19" i="37"/>
  <c r="AG19" i="37"/>
  <c r="AF19" i="37"/>
  <c r="AE19" i="37"/>
  <c r="AD19" i="37"/>
  <c r="AC19" i="37"/>
  <c r="AB19" i="37"/>
  <c r="AA19" i="37"/>
  <c r="X19" i="37"/>
  <c r="W19" i="37"/>
  <c r="V19" i="37"/>
  <c r="P19" i="37"/>
  <c r="L19" i="37"/>
  <c r="D19" i="37"/>
  <c r="AM18" i="37"/>
  <c r="AL18" i="37"/>
  <c r="AK18" i="37"/>
  <c r="AJ18" i="37"/>
  <c r="AI18" i="37"/>
  <c r="AH18" i="37"/>
  <c r="AG18" i="37"/>
  <c r="AF18" i="37"/>
  <c r="AE18" i="37"/>
  <c r="AD18" i="37"/>
  <c r="AC18" i="37"/>
  <c r="AB18" i="37"/>
  <c r="AA18" i="37"/>
  <c r="X18" i="37"/>
  <c r="W18" i="37"/>
  <c r="V18" i="37"/>
  <c r="P18" i="37"/>
  <c r="L18" i="37"/>
  <c r="D18" i="37"/>
  <c r="AM17" i="37"/>
  <c r="AL17" i="37"/>
  <c r="AK17" i="37"/>
  <c r="AJ17" i="37"/>
  <c r="AI17" i="37"/>
  <c r="AH17" i="37"/>
  <c r="AG17" i="37"/>
  <c r="AF17" i="37"/>
  <c r="AE17" i="37"/>
  <c r="AD17" i="37"/>
  <c r="AC17" i="37"/>
  <c r="AB17" i="37"/>
  <c r="AA17" i="37"/>
  <c r="X17" i="37"/>
  <c r="W17" i="37"/>
  <c r="V17" i="37"/>
  <c r="P17" i="37"/>
  <c r="L17" i="37"/>
  <c r="D17" i="37"/>
  <c r="AM16" i="37"/>
  <c r="AL16" i="37"/>
  <c r="AK16" i="37"/>
  <c r="AJ16" i="37"/>
  <c r="AI16" i="37"/>
  <c r="AH16" i="37"/>
  <c r="AG16" i="37"/>
  <c r="AF16" i="37"/>
  <c r="AE16" i="37"/>
  <c r="AD16" i="37"/>
  <c r="AC16" i="37"/>
  <c r="AB16" i="37"/>
  <c r="AA16" i="37"/>
  <c r="X16" i="37"/>
  <c r="W16" i="37"/>
  <c r="V16" i="37"/>
  <c r="P16" i="37"/>
  <c r="L16" i="37"/>
  <c r="D16" i="37"/>
  <c r="AM15" i="37"/>
  <c r="AL15" i="37"/>
  <c r="AK15" i="37"/>
  <c r="AJ15" i="37"/>
  <c r="AI15" i="37"/>
  <c r="AH15" i="37"/>
  <c r="AG15" i="37"/>
  <c r="AF15" i="37"/>
  <c r="AE15" i="37"/>
  <c r="AD15" i="37"/>
  <c r="AC15" i="37"/>
  <c r="AB15" i="37"/>
  <c r="AA15" i="37"/>
  <c r="X15" i="37"/>
  <c r="W15" i="37"/>
  <c r="V15" i="37"/>
  <c r="P15" i="37"/>
  <c r="L15" i="37"/>
  <c r="D15" i="37"/>
  <c r="AM14" i="37"/>
  <c r="AL14" i="37"/>
  <c r="AK14" i="37"/>
  <c r="AJ14" i="37"/>
  <c r="AI14" i="37"/>
  <c r="AH14" i="37"/>
  <c r="AG14" i="37"/>
  <c r="AF14" i="37"/>
  <c r="AE14" i="37"/>
  <c r="AD14" i="37"/>
  <c r="AC14" i="37"/>
  <c r="AB14" i="37"/>
  <c r="AA14" i="37"/>
  <c r="X14" i="37"/>
  <c r="W14" i="37"/>
  <c r="Y14" i="37" s="1"/>
  <c r="V14" i="37"/>
  <c r="P14" i="37"/>
  <c r="L14" i="37"/>
  <c r="D14" i="37"/>
  <c r="AM13" i="37"/>
  <c r="AL13" i="37"/>
  <c r="AK13" i="37"/>
  <c r="AJ13" i="37"/>
  <c r="AI13" i="37"/>
  <c r="AH13" i="37"/>
  <c r="AG13" i="37"/>
  <c r="AF13" i="37"/>
  <c r="AE13" i="37"/>
  <c r="AD13" i="37"/>
  <c r="AC13" i="37"/>
  <c r="AB13" i="37"/>
  <c r="AA13" i="37"/>
  <c r="X13" i="37"/>
  <c r="W13" i="37"/>
  <c r="V13" i="37"/>
  <c r="P13" i="37"/>
  <c r="L13" i="37"/>
  <c r="D13" i="37"/>
  <c r="AM12" i="37"/>
  <c r="AL12" i="37"/>
  <c r="AK12" i="37"/>
  <c r="AJ12" i="37"/>
  <c r="AI12" i="37"/>
  <c r="AH12" i="37"/>
  <c r="AG12" i="37"/>
  <c r="AF12" i="37"/>
  <c r="AE12" i="37"/>
  <c r="AD12" i="37"/>
  <c r="AC12" i="37"/>
  <c r="AB12" i="37"/>
  <c r="AA12" i="37"/>
  <c r="X12" i="37"/>
  <c r="W12" i="37"/>
  <c r="V12" i="37"/>
  <c r="P12" i="37"/>
  <c r="L12" i="37"/>
  <c r="D12" i="37"/>
  <c r="AM11" i="37"/>
  <c r="AL11" i="37"/>
  <c r="AK11" i="37"/>
  <c r="AJ11" i="37"/>
  <c r="AI11" i="37"/>
  <c r="AH11" i="37"/>
  <c r="AG11" i="37"/>
  <c r="AF11" i="37"/>
  <c r="AE11" i="37"/>
  <c r="AD11" i="37"/>
  <c r="AC11" i="37"/>
  <c r="AB11" i="37"/>
  <c r="AA11" i="37"/>
  <c r="X11" i="37"/>
  <c r="W11" i="37"/>
  <c r="V11" i="37"/>
  <c r="P11" i="37"/>
  <c r="L11" i="37"/>
  <c r="D11" i="37"/>
  <c r="AM10" i="37"/>
  <c r="AL10" i="37"/>
  <c r="AK10" i="37"/>
  <c r="AJ10" i="37"/>
  <c r="AI10" i="37"/>
  <c r="AH10" i="37"/>
  <c r="AG10" i="37"/>
  <c r="AF10" i="37"/>
  <c r="AE10" i="37"/>
  <c r="AD10" i="37"/>
  <c r="AC10" i="37"/>
  <c r="AB10" i="37"/>
  <c r="AA10" i="37"/>
  <c r="X10" i="37"/>
  <c r="W10" i="37"/>
  <c r="V10" i="37"/>
  <c r="P10" i="37"/>
  <c r="L10" i="37"/>
  <c r="D10" i="37"/>
  <c r="AM9" i="37"/>
  <c r="AL9" i="37"/>
  <c r="AK9" i="37"/>
  <c r="AJ9" i="37"/>
  <c r="AI9" i="37"/>
  <c r="AH9" i="37"/>
  <c r="AG9" i="37"/>
  <c r="AF9" i="37"/>
  <c r="AE9" i="37"/>
  <c r="AD9" i="37"/>
  <c r="AC9" i="37"/>
  <c r="AB9" i="37"/>
  <c r="AA9" i="37"/>
  <c r="X9" i="37"/>
  <c r="W9" i="37"/>
  <c r="V9" i="37"/>
  <c r="P9" i="37"/>
  <c r="L9" i="37"/>
  <c r="D9" i="37"/>
  <c r="AM8" i="37"/>
  <c r="AL8" i="37"/>
  <c r="AK8" i="37"/>
  <c r="AJ8" i="37"/>
  <c r="AI8" i="37"/>
  <c r="AH8" i="37"/>
  <c r="AG8" i="37"/>
  <c r="AF8" i="37"/>
  <c r="AE8" i="37"/>
  <c r="AD8" i="37"/>
  <c r="AC8" i="37"/>
  <c r="AB8" i="37"/>
  <c r="AA8" i="37"/>
  <c r="X8" i="37"/>
  <c r="W8" i="37"/>
  <c r="Y8" i="37" s="1"/>
  <c r="V8" i="37"/>
  <c r="P8" i="37"/>
  <c r="L8" i="37"/>
  <c r="D8" i="37"/>
  <c r="AM7" i="37"/>
  <c r="AL7" i="37"/>
  <c r="AK7" i="37"/>
  <c r="AJ7" i="37"/>
  <c r="AI7" i="37"/>
  <c r="AH7" i="37"/>
  <c r="AG7" i="37"/>
  <c r="AF7" i="37"/>
  <c r="AE7" i="37"/>
  <c r="AD7" i="37"/>
  <c r="AC7" i="37"/>
  <c r="AB7" i="37"/>
  <c r="AA7" i="37"/>
  <c r="X7" i="37"/>
  <c r="W7" i="37"/>
  <c r="V7" i="37"/>
  <c r="P7" i="37"/>
  <c r="L7" i="37"/>
  <c r="D7" i="37"/>
  <c r="AM6" i="37"/>
  <c r="AL6" i="37"/>
  <c r="AK6" i="37"/>
  <c r="AJ6" i="37"/>
  <c r="AI6" i="37"/>
  <c r="AH6" i="37"/>
  <c r="AG6" i="37"/>
  <c r="AF6" i="37"/>
  <c r="AE6" i="37"/>
  <c r="AD6" i="37"/>
  <c r="AC6" i="37"/>
  <c r="AB6" i="37"/>
  <c r="AA6" i="37"/>
  <c r="X6" i="37"/>
  <c r="W6" i="37"/>
  <c r="V6" i="37"/>
  <c r="P6" i="37"/>
  <c r="L6" i="37"/>
  <c r="D6" i="37"/>
  <c r="AM5" i="37"/>
  <c r="AL5" i="37"/>
  <c r="AK5" i="37"/>
  <c r="AJ5" i="37"/>
  <c r="AI5" i="37"/>
  <c r="AH5" i="37"/>
  <c r="AG5" i="37"/>
  <c r="AF5" i="37"/>
  <c r="AE5" i="37"/>
  <c r="AD5" i="37"/>
  <c r="AC5" i="37"/>
  <c r="AB5" i="37"/>
  <c r="AA5" i="37"/>
  <c r="X5" i="37"/>
  <c r="W5" i="37"/>
  <c r="V5" i="37"/>
  <c r="V31" i="37" s="1"/>
  <c r="AK34" i="37" s="1"/>
  <c r="P5" i="37"/>
  <c r="L5" i="37"/>
  <c r="L32" i="37" s="1"/>
  <c r="D5" i="37"/>
  <c r="AA2" i="37"/>
  <c r="L31" i="37" l="1"/>
  <c r="D32" i="37"/>
  <c r="Y7" i="37"/>
  <c r="Y13" i="37"/>
  <c r="Y19" i="37"/>
  <c r="Y25" i="37"/>
  <c r="Y9" i="37"/>
  <c r="Y15" i="37"/>
  <c r="Y21" i="37"/>
  <c r="Y16" i="37"/>
  <c r="Y28" i="37"/>
  <c r="Y11" i="37"/>
  <c r="Y17" i="37"/>
  <c r="Y23" i="37"/>
  <c r="P32" i="37"/>
  <c r="Y27" i="37"/>
  <c r="V32" i="37"/>
  <c r="AK36" i="37" s="1"/>
  <c r="AK37" i="37" s="1"/>
  <c r="Y10" i="37"/>
  <c r="Y22" i="37"/>
  <c r="Y5" i="37"/>
  <c r="Y6" i="37"/>
  <c r="Y12" i="37"/>
  <c r="Y18" i="37"/>
  <c r="Y24" i="37"/>
  <c r="D31" i="37"/>
  <c r="P31" i="37"/>
  <c r="Y50" i="36"/>
  <c r="X50" i="36"/>
  <c r="W50" i="36"/>
  <c r="V50" i="36"/>
  <c r="U50" i="36"/>
  <c r="T50" i="36"/>
  <c r="S50" i="36"/>
  <c r="R50" i="36"/>
  <c r="Q50" i="36"/>
  <c r="P50" i="36"/>
  <c r="O50" i="36"/>
  <c r="N50" i="36"/>
  <c r="M50" i="36"/>
  <c r="L50" i="36"/>
  <c r="K50" i="36"/>
  <c r="J50" i="36"/>
  <c r="I50" i="36"/>
  <c r="H50" i="36"/>
  <c r="G50" i="36"/>
  <c r="F50" i="36"/>
  <c r="E50" i="36"/>
  <c r="D50" i="36"/>
  <c r="C50" i="36"/>
  <c r="B50" i="36"/>
  <c r="U32" i="36"/>
  <c r="T32" i="36"/>
  <c r="S32" i="36"/>
  <c r="R32" i="36"/>
  <c r="Q32" i="36"/>
  <c r="O32" i="36"/>
  <c r="N32" i="36"/>
  <c r="M32" i="36"/>
  <c r="K32" i="36"/>
  <c r="J32" i="36"/>
  <c r="I32" i="36"/>
  <c r="H32" i="36"/>
  <c r="G32" i="36"/>
  <c r="F32" i="36"/>
  <c r="E32" i="36"/>
  <c r="C32" i="36"/>
  <c r="B32" i="36"/>
  <c r="U31" i="36"/>
  <c r="T31" i="36"/>
  <c r="S31" i="36"/>
  <c r="R31" i="36"/>
  <c r="Q31" i="36"/>
  <c r="O31" i="36"/>
  <c r="N31" i="36"/>
  <c r="M31" i="36"/>
  <c r="K31" i="36"/>
  <c r="J31" i="36"/>
  <c r="I31" i="36"/>
  <c r="H31" i="36"/>
  <c r="G31" i="36"/>
  <c r="F31" i="36"/>
  <c r="E31" i="36"/>
  <c r="C31" i="36"/>
  <c r="B31" i="36"/>
  <c r="AM28" i="36"/>
  <c r="AL28" i="36"/>
  <c r="AK28" i="36"/>
  <c r="AJ28" i="36"/>
  <c r="AI28" i="36"/>
  <c r="AH28" i="36"/>
  <c r="AG28" i="36"/>
  <c r="AF28" i="36"/>
  <c r="AE28" i="36"/>
  <c r="AD28" i="36"/>
  <c r="AC28" i="36"/>
  <c r="AB28" i="36"/>
  <c r="AA28" i="36"/>
  <c r="X28" i="36"/>
  <c r="W28" i="36"/>
  <c r="V28" i="36"/>
  <c r="P28" i="36"/>
  <c r="L28" i="36"/>
  <c r="D28" i="36"/>
  <c r="AM27" i="36"/>
  <c r="AL27" i="36"/>
  <c r="AK27" i="36"/>
  <c r="AJ27" i="36"/>
  <c r="AI27" i="36"/>
  <c r="AH27" i="36"/>
  <c r="AG27" i="36"/>
  <c r="AF27" i="36"/>
  <c r="AE27" i="36"/>
  <c r="AD27" i="36"/>
  <c r="AC27" i="36"/>
  <c r="AB27" i="36"/>
  <c r="AA27" i="36"/>
  <c r="X27" i="36"/>
  <c r="W27" i="36"/>
  <c r="V27" i="36"/>
  <c r="P27" i="36"/>
  <c r="L27" i="36"/>
  <c r="D27" i="36"/>
  <c r="AM26" i="36"/>
  <c r="AL26" i="36"/>
  <c r="AK26" i="36"/>
  <c r="AJ26" i="36"/>
  <c r="AI26" i="36"/>
  <c r="AH26" i="36"/>
  <c r="AG26" i="36"/>
  <c r="AF26" i="36"/>
  <c r="AE26" i="36"/>
  <c r="AD26" i="36"/>
  <c r="AC26" i="36"/>
  <c r="AB26" i="36"/>
  <c r="AA26" i="36"/>
  <c r="X26" i="36"/>
  <c r="W26" i="36"/>
  <c r="Y26" i="36" s="1"/>
  <c r="V26" i="36"/>
  <c r="P26" i="36"/>
  <c r="L26" i="36"/>
  <c r="D26" i="36"/>
  <c r="AM25" i="36"/>
  <c r="AL25" i="36"/>
  <c r="AK25" i="36"/>
  <c r="AJ25" i="36"/>
  <c r="AI25" i="36"/>
  <c r="AH25" i="36"/>
  <c r="AG25" i="36"/>
  <c r="AF25" i="36"/>
  <c r="AE25" i="36"/>
  <c r="AD25" i="36"/>
  <c r="AC25" i="36"/>
  <c r="AB25" i="36"/>
  <c r="AA25" i="36"/>
  <c r="X25" i="36"/>
  <c r="W25" i="36"/>
  <c r="V25" i="36"/>
  <c r="P25" i="36"/>
  <c r="L25" i="36"/>
  <c r="D25" i="36"/>
  <c r="AM24" i="36"/>
  <c r="AL24" i="36"/>
  <c r="AK24" i="36"/>
  <c r="AJ24" i="36"/>
  <c r="AI24" i="36"/>
  <c r="AH24" i="36"/>
  <c r="AG24" i="36"/>
  <c r="AF24" i="36"/>
  <c r="AE24" i="36"/>
  <c r="AD24" i="36"/>
  <c r="AC24" i="36"/>
  <c r="AB24" i="36"/>
  <c r="AA24" i="36"/>
  <c r="X24" i="36"/>
  <c r="W24" i="36"/>
  <c r="V24" i="36"/>
  <c r="P24" i="36"/>
  <c r="L24" i="36"/>
  <c r="D24" i="36"/>
  <c r="AM23" i="36"/>
  <c r="AL23" i="36"/>
  <c r="AK23" i="36"/>
  <c r="AJ23" i="36"/>
  <c r="AI23" i="36"/>
  <c r="AH23" i="36"/>
  <c r="AG23" i="36"/>
  <c r="AF23" i="36"/>
  <c r="AE23" i="36"/>
  <c r="AD23" i="36"/>
  <c r="AC23" i="36"/>
  <c r="AB23" i="36"/>
  <c r="AA23" i="36"/>
  <c r="X23" i="36"/>
  <c r="W23" i="36"/>
  <c r="V23" i="36"/>
  <c r="P23" i="36"/>
  <c r="L23" i="36"/>
  <c r="D23" i="36"/>
  <c r="AM22" i="36"/>
  <c r="AL22" i="36"/>
  <c r="AK22" i="36"/>
  <c r="AJ22" i="36"/>
  <c r="AI22" i="36"/>
  <c r="AH22" i="36"/>
  <c r="AG22" i="36"/>
  <c r="AF22" i="36"/>
  <c r="AE22" i="36"/>
  <c r="AD22" i="36"/>
  <c r="AC22" i="36"/>
  <c r="AB22" i="36"/>
  <c r="AA22" i="36"/>
  <c r="X22" i="36"/>
  <c r="W22" i="36"/>
  <c r="V22" i="36"/>
  <c r="P22" i="36"/>
  <c r="L22" i="36"/>
  <c r="D22" i="36"/>
  <c r="AM21" i="36"/>
  <c r="AL21" i="36"/>
  <c r="AK21" i="36"/>
  <c r="AJ21" i="36"/>
  <c r="AI21" i="36"/>
  <c r="AH21" i="36"/>
  <c r="AG21" i="36"/>
  <c r="AF21" i="36"/>
  <c r="AE21" i="36"/>
  <c r="AD21" i="36"/>
  <c r="AC21" i="36"/>
  <c r="AB21" i="36"/>
  <c r="AA21" i="36"/>
  <c r="X21" i="36"/>
  <c r="W21" i="36"/>
  <c r="V21" i="36"/>
  <c r="P21" i="36"/>
  <c r="L21" i="36"/>
  <c r="D21" i="36"/>
  <c r="AM20" i="36"/>
  <c r="AL20" i="36"/>
  <c r="AK20" i="36"/>
  <c r="AJ20" i="36"/>
  <c r="AI20" i="36"/>
  <c r="AH20" i="36"/>
  <c r="AG20" i="36"/>
  <c r="AF20" i="36"/>
  <c r="AE20" i="36"/>
  <c r="AD20" i="36"/>
  <c r="AC20" i="36"/>
  <c r="AB20" i="36"/>
  <c r="AA20" i="36"/>
  <c r="X20" i="36"/>
  <c r="W20" i="36"/>
  <c r="Y20" i="36" s="1"/>
  <c r="V20" i="36"/>
  <c r="P20" i="36"/>
  <c r="L20" i="36"/>
  <c r="D20" i="36"/>
  <c r="AM19" i="36"/>
  <c r="AL19" i="36"/>
  <c r="AK19" i="36"/>
  <c r="AJ19" i="36"/>
  <c r="AI19" i="36"/>
  <c r="AH19" i="36"/>
  <c r="AG19" i="36"/>
  <c r="AF19" i="36"/>
  <c r="AE19" i="36"/>
  <c r="AD19" i="36"/>
  <c r="AC19" i="36"/>
  <c r="AB19" i="36"/>
  <c r="AA19" i="36"/>
  <c r="X19" i="36"/>
  <c r="W19" i="36"/>
  <c r="V19" i="36"/>
  <c r="P19" i="36"/>
  <c r="L19" i="36"/>
  <c r="D19" i="36"/>
  <c r="AM18" i="36"/>
  <c r="AL18" i="36"/>
  <c r="AK18" i="36"/>
  <c r="AJ18" i="36"/>
  <c r="AI18" i="36"/>
  <c r="AH18" i="36"/>
  <c r="AG18" i="36"/>
  <c r="AF18" i="36"/>
  <c r="AE18" i="36"/>
  <c r="AD18" i="36"/>
  <c r="AC18" i="36"/>
  <c r="AB18" i="36"/>
  <c r="AA18" i="36"/>
  <c r="X18" i="36"/>
  <c r="W18" i="36"/>
  <c r="V18" i="36"/>
  <c r="P18" i="36"/>
  <c r="L18" i="36"/>
  <c r="D18" i="36"/>
  <c r="AM17" i="36"/>
  <c r="AL17" i="36"/>
  <c r="AK17" i="36"/>
  <c r="AJ17" i="36"/>
  <c r="AI17" i="36"/>
  <c r="AH17" i="36"/>
  <c r="AG17" i="36"/>
  <c r="AF17" i="36"/>
  <c r="AE17" i="36"/>
  <c r="AD17" i="36"/>
  <c r="AC17" i="36"/>
  <c r="AB17" i="36"/>
  <c r="AA17" i="36"/>
  <c r="X17" i="36"/>
  <c r="W17" i="36"/>
  <c r="V17" i="36"/>
  <c r="P17" i="36"/>
  <c r="L17" i="36"/>
  <c r="D17" i="36"/>
  <c r="AM16" i="36"/>
  <c r="AL16" i="36"/>
  <c r="AK16" i="36"/>
  <c r="AJ16" i="36"/>
  <c r="AI16" i="36"/>
  <c r="AH16" i="36"/>
  <c r="AG16" i="36"/>
  <c r="AF16" i="36"/>
  <c r="AE16" i="36"/>
  <c r="AD16" i="36"/>
  <c r="AC16" i="36"/>
  <c r="AB16" i="36"/>
  <c r="AA16" i="36"/>
  <c r="X16" i="36"/>
  <c r="W16" i="36"/>
  <c r="V16" i="36"/>
  <c r="P16" i="36"/>
  <c r="L16" i="36"/>
  <c r="D16" i="36"/>
  <c r="AM15" i="36"/>
  <c r="AL15" i="36"/>
  <c r="AK15" i="36"/>
  <c r="AJ15" i="36"/>
  <c r="AI15" i="36"/>
  <c r="AH15" i="36"/>
  <c r="AG15" i="36"/>
  <c r="AF15" i="36"/>
  <c r="AE15" i="36"/>
  <c r="AD15" i="36"/>
  <c r="AC15" i="36"/>
  <c r="AB15" i="36"/>
  <c r="AA15" i="36"/>
  <c r="X15" i="36"/>
  <c r="W15" i="36"/>
  <c r="V15" i="36"/>
  <c r="P15" i="36"/>
  <c r="L15" i="36"/>
  <c r="D15" i="36"/>
  <c r="AM14" i="36"/>
  <c r="AL14" i="36"/>
  <c r="AK14" i="36"/>
  <c r="AJ14" i="36"/>
  <c r="AI14" i="36"/>
  <c r="AH14" i="36"/>
  <c r="AG14" i="36"/>
  <c r="AF14" i="36"/>
  <c r="AE14" i="36"/>
  <c r="AD14" i="36"/>
  <c r="AC14" i="36"/>
  <c r="AB14" i="36"/>
  <c r="AA14" i="36"/>
  <c r="X14" i="36"/>
  <c r="W14" i="36"/>
  <c r="Y14" i="36" s="1"/>
  <c r="V14" i="36"/>
  <c r="P14" i="36"/>
  <c r="L14" i="36"/>
  <c r="D14" i="36"/>
  <c r="AM13" i="36"/>
  <c r="AL13" i="36"/>
  <c r="AK13" i="36"/>
  <c r="AJ13" i="36"/>
  <c r="AI13" i="36"/>
  <c r="AH13" i="36"/>
  <c r="AG13" i="36"/>
  <c r="AF13" i="36"/>
  <c r="AE13" i="36"/>
  <c r="AD13" i="36"/>
  <c r="AC13" i="36"/>
  <c r="AB13" i="36"/>
  <c r="AA13" i="36"/>
  <c r="X13" i="36"/>
  <c r="W13" i="36"/>
  <c r="V13" i="36"/>
  <c r="P13" i="36"/>
  <c r="L13" i="36"/>
  <c r="D13" i="36"/>
  <c r="AM12" i="36"/>
  <c r="AL12" i="36"/>
  <c r="AK12" i="36"/>
  <c r="AJ12" i="36"/>
  <c r="AI12" i="36"/>
  <c r="AH12" i="36"/>
  <c r="AG12" i="36"/>
  <c r="AF12" i="36"/>
  <c r="AE12" i="36"/>
  <c r="AD12" i="36"/>
  <c r="AC12" i="36"/>
  <c r="AB12" i="36"/>
  <c r="AA12" i="36"/>
  <c r="X12" i="36"/>
  <c r="W12" i="36"/>
  <c r="V12" i="36"/>
  <c r="P12" i="36"/>
  <c r="L12" i="36"/>
  <c r="D12" i="36"/>
  <c r="AM11" i="36"/>
  <c r="AL11" i="36"/>
  <c r="AK11" i="36"/>
  <c r="AJ11" i="36"/>
  <c r="AI11" i="36"/>
  <c r="AH11" i="36"/>
  <c r="AG11" i="36"/>
  <c r="AF11" i="36"/>
  <c r="AE11" i="36"/>
  <c r="AD11" i="36"/>
  <c r="AC11" i="36"/>
  <c r="AB11" i="36"/>
  <c r="AA11" i="36"/>
  <c r="X11" i="36"/>
  <c r="W11" i="36"/>
  <c r="V11" i="36"/>
  <c r="P11" i="36"/>
  <c r="L11" i="36"/>
  <c r="D11" i="36"/>
  <c r="AM10" i="36"/>
  <c r="AL10" i="36"/>
  <c r="AK10" i="36"/>
  <c r="AJ10" i="36"/>
  <c r="AI10" i="36"/>
  <c r="AH10" i="36"/>
  <c r="AG10" i="36"/>
  <c r="AF10" i="36"/>
  <c r="AE10" i="36"/>
  <c r="AD10" i="36"/>
  <c r="AC10" i="36"/>
  <c r="AB10" i="36"/>
  <c r="AA10" i="36"/>
  <c r="X10" i="36"/>
  <c r="W10" i="36"/>
  <c r="V10" i="36"/>
  <c r="P10" i="36"/>
  <c r="L10" i="36"/>
  <c r="D10" i="36"/>
  <c r="AM9" i="36"/>
  <c r="AL9" i="36"/>
  <c r="AK9" i="36"/>
  <c r="AJ9" i="36"/>
  <c r="AI9" i="36"/>
  <c r="AH9" i="36"/>
  <c r="AG9" i="36"/>
  <c r="AF9" i="36"/>
  <c r="AE9" i="36"/>
  <c r="AD9" i="36"/>
  <c r="AC9" i="36"/>
  <c r="AB9" i="36"/>
  <c r="AA9" i="36"/>
  <c r="X9" i="36"/>
  <c r="W9" i="36"/>
  <c r="V9" i="36"/>
  <c r="P9" i="36"/>
  <c r="L9" i="36"/>
  <c r="D9" i="36"/>
  <c r="AM8" i="36"/>
  <c r="AL8" i="36"/>
  <c r="AK8" i="36"/>
  <c r="AJ8" i="36"/>
  <c r="AI8" i="36"/>
  <c r="AH8" i="36"/>
  <c r="AG8" i="36"/>
  <c r="AF8" i="36"/>
  <c r="AE8" i="36"/>
  <c r="AD8" i="36"/>
  <c r="AC8" i="36"/>
  <c r="AB8" i="36"/>
  <c r="AA8" i="36"/>
  <c r="X8" i="36"/>
  <c r="W8" i="36"/>
  <c r="Y8" i="36" s="1"/>
  <c r="V8" i="36"/>
  <c r="P8" i="36"/>
  <c r="L8" i="36"/>
  <c r="D8" i="36"/>
  <c r="AM7" i="36"/>
  <c r="AL7" i="36"/>
  <c r="AK7" i="36"/>
  <c r="AJ7" i="36"/>
  <c r="AI7" i="36"/>
  <c r="AH7" i="36"/>
  <c r="AG7" i="36"/>
  <c r="AF7" i="36"/>
  <c r="AE7" i="36"/>
  <c r="AD7" i="36"/>
  <c r="AC7" i="36"/>
  <c r="AB7" i="36"/>
  <c r="AA7" i="36"/>
  <c r="X7" i="36"/>
  <c r="W7" i="36"/>
  <c r="V7" i="36"/>
  <c r="P7" i="36"/>
  <c r="L7" i="36"/>
  <c r="D7" i="36"/>
  <c r="AM6" i="36"/>
  <c r="AL6" i="36"/>
  <c r="AK6" i="36"/>
  <c r="AJ6" i="36"/>
  <c r="AI6" i="36"/>
  <c r="AH6" i="36"/>
  <c r="AG6" i="36"/>
  <c r="AF6" i="36"/>
  <c r="AE6" i="36"/>
  <c r="AD6" i="36"/>
  <c r="AC6" i="36"/>
  <c r="AB6" i="36"/>
  <c r="AA6" i="36"/>
  <c r="X6" i="36"/>
  <c r="W6" i="36"/>
  <c r="V6" i="36"/>
  <c r="P6" i="36"/>
  <c r="L6" i="36"/>
  <c r="D6" i="36"/>
  <c r="AM5" i="36"/>
  <c r="AL5" i="36"/>
  <c r="AK5" i="36"/>
  <c r="AJ5" i="36"/>
  <c r="AI5" i="36"/>
  <c r="AH5" i="36"/>
  <c r="AG5" i="36"/>
  <c r="AF5" i="36"/>
  <c r="AE5" i="36"/>
  <c r="AD5" i="36"/>
  <c r="AC5" i="36"/>
  <c r="AB5" i="36"/>
  <c r="AA5" i="36"/>
  <c r="X5" i="36"/>
  <c r="W5" i="36"/>
  <c r="V5" i="36"/>
  <c r="P5" i="36"/>
  <c r="L5" i="36"/>
  <c r="L32" i="36" s="1"/>
  <c r="D5" i="36"/>
  <c r="AA2" i="36"/>
  <c r="P32" i="36" l="1"/>
  <c r="Y9" i="36"/>
  <c r="Y15" i="36"/>
  <c r="D32" i="36"/>
  <c r="Y7" i="36"/>
  <c r="Y13" i="36"/>
  <c r="Y19" i="36"/>
  <c r="Y25" i="36"/>
  <c r="Y21" i="36"/>
  <c r="Y27" i="36"/>
  <c r="Y10" i="36"/>
  <c r="Y22" i="36"/>
  <c r="Y28" i="36"/>
  <c r="V32" i="36"/>
  <c r="AK36" i="36" s="1"/>
  <c r="AK37" i="36" s="1"/>
  <c r="Y16" i="36"/>
  <c r="Y5" i="36"/>
  <c r="Y11" i="36"/>
  <c r="Y17" i="36"/>
  <c r="Y23" i="36"/>
  <c r="Y6" i="36"/>
  <c r="Y12" i="36"/>
  <c r="Y18" i="36"/>
  <c r="Y24" i="36"/>
  <c r="D31" i="36"/>
  <c r="L31" i="36"/>
  <c r="P31" i="36"/>
  <c r="V31" i="36"/>
  <c r="AK34" i="36" s="1"/>
</calcChain>
</file>

<file path=xl/sharedStrings.xml><?xml version="1.0" encoding="utf-8"?>
<sst xmlns="http://schemas.openxmlformats.org/spreadsheetml/2006/main" count="303" uniqueCount="84">
  <si>
    <t>GULBARGA ELECTRICITY SUPPLY COMPANY LIMITED</t>
  </si>
  <si>
    <t>Hours</t>
  </si>
  <si>
    <t>Itagi</t>
  </si>
  <si>
    <t>Bellary (Alipur)</t>
  </si>
  <si>
    <t>Raichur</t>
  </si>
  <si>
    <t>Lingasugur</t>
  </si>
  <si>
    <t>Sindnoor</t>
  </si>
  <si>
    <t>Munirabad</t>
  </si>
  <si>
    <t>Kushtagi</t>
  </si>
  <si>
    <t>Kapnoor</t>
  </si>
  <si>
    <t>Shahabad</t>
  </si>
  <si>
    <t>Sedam</t>
  </si>
  <si>
    <t>Humnabad</t>
  </si>
  <si>
    <t>Halbarga</t>
  </si>
  <si>
    <t>Shahapur</t>
  </si>
  <si>
    <t>HT Kalyani</t>
  </si>
  <si>
    <t>GESCOM Total</t>
  </si>
  <si>
    <t>BESCOM Total</t>
  </si>
  <si>
    <t>HESCOM Total</t>
  </si>
  <si>
    <t>Total</t>
  </si>
  <si>
    <t>GESCOM</t>
  </si>
  <si>
    <t>From BESCOM</t>
  </si>
  <si>
    <t>HESCOM</t>
  </si>
  <si>
    <t>Itagi 
(-5-5+5+5+8)</t>
  </si>
  <si>
    <t>Alipur 
(-14+10+20+5-5-10+15)</t>
  </si>
  <si>
    <t>Raichur 
(-10-10-5+25-5-10)</t>
  </si>
  <si>
    <t>Lingasugur (-5-10-8+5)</t>
  </si>
  <si>
    <t>Sindhanur
 (-10+10+15-5-10+5-15+10)</t>
  </si>
  <si>
    <t>Munirabad (+10+14-5-5-5+15-10-20)</t>
  </si>
  <si>
    <t>Kusthgi
(+5)</t>
  </si>
  <si>
    <t>Kapnoor (+5+10-10)</t>
  </si>
  <si>
    <t>Shahabad
(+5+5)</t>
  </si>
  <si>
    <t>Sedam
(+5-5-5)</t>
  </si>
  <si>
    <t>Humnabad 
(-5-20)</t>
  </si>
  <si>
    <t>Halbarga (+20)</t>
  </si>
  <si>
    <t>Shahapur
 (-10+5+5)</t>
  </si>
  <si>
    <t>00 to 01</t>
  </si>
  <si>
    <t>01 to 02</t>
  </si>
  <si>
    <t>02 to 03</t>
  </si>
  <si>
    <t>03 to 04</t>
  </si>
  <si>
    <t>04 to 05</t>
  </si>
  <si>
    <t>05 to 06</t>
  </si>
  <si>
    <t>06 to 07</t>
  </si>
  <si>
    <t>07 to 08</t>
  </si>
  <si>
    <t>08 to 09</t>
  </si>
  <si>
    <t>09 to 10</t>
  </si>
  <si>
    <t>10 to 11</t>
  </si>
  <si>
    <t>11 to 12</t>
  </si>
  <si>
    <t>12 to 13</t>
  </si>
  <si>
    <t>13 to 14</t>
  </si>
  <si>
    <t>14 to 15</t>
  </si>
  <si>
    <t>15 to 16</t>
  </si>
  <si>
    <t>16 to 17</t>
  </si>
  <si>
    <t>17 to 18</t>
  </si>
  <si>
    <t>18 to 19</t>
  </si>
  <si>
    <t xml:space="preserve">19 to 20 </t>
  </si>
  <si>
    <t>20 to 21</t>
  </si>
  <si>
    <t>21 to 22</t>
  </si>
  <si>
    <t>22 to 23</t>
  </si>
  <si>
    <t>23 to 24</t>
  </si>
  <si>
    <t>ITTAGI</t>
  </si>
  <si>
    <t>BESCOM</t>
  </si>
  <si>
    <t>TOTAL</t>
  </si>
  <si>
    <t>Bellary</t>
  </si>
  <si>
    <t>Sindanoor</t>
  </si>
  <si>
    <t>Kushatgi</t>
  </si>
  <si>
    <t>Min</t>
  </si>
  <si>
    <t>Max</t>
  </si>
  <si>
    <t>Note:</t>
  </si>
  <si>
    <t>1) As Chief Engineer (Electy) O&amp;M, Bellary, 5 MW from 220 kV Sindhanur and 5 MW from 220 kV Munirabad in re-allocated to Alipur 220 kV Sub-Division.</t>
  </si>
  <si>
    <t>2) As per the direction of the Chief Engineer (Electy) O&amp;M, Bellary on 20-09-2012, totally 20 MW of Load is to be re-allocate to 220 kV Alipur by diverting the same, 5 MW from 220 kV Munirabad, 5 MW from 220 kV Itagi and 10 MW from 220 kV Sindhanur.</t>
  </si>
  <si>
    <t>3) As per the kind direction of EE (El), O&amp;M Raichur 5 MW of load is diverted to 220 kV Sindhanur and deducting same from 220 kV Raichur</t>
  </si>
  <si>
    <t>4) As per kind direction of Chief Engineer (Electy) O&amp;M, Bellary, deducting by 10 MW from 220 kV Lingasugur and diverted 5 MW each to 220 kV Alipur and 220 kV Itagi.  Deducting 5 MW from 220 kV Munirabad and same is re-allocated to 220 kV Itagi (Itagi-10 MW added and Alipur-5 MW added).</t>
  </si>
  <si>
    <t>5) Due to NHAI Work load of MBD Line-I &amp; II is diverted 8 MW on 220 kV Itagi, 38 MW on 220 kV Alipur and 29 MW on 220 kV Sindhanur from 5-10-2012 to 10-10-2012 at 12:30 pm.</t>
  </si>
  <si>
    <t>6) Load of 220 kV Munirabad is normalized on 10-10-12 at about 12:30 pm</t>
  </si>
  <si>
    <t>7) As per message received on 24/11/2012 additional load allocated to 220 kV Rural Sub-Division Raichur.</t>
  </si>
  <si>
    <t>8) 220 kV Halabarga Station is commissioned on 14/12/2012.  Hence, load has been allocated from 25/12/2012.</t>
  </si>
  <si>
    <t xml:space="preserve">   HOURLY LOAD ALLOCATION WITH RESPECT TO GENERATION AVAILABILITY FOR  05 06 &amp; 07-12-2017</t>
  </si>
  <si>
    <t>Millat</t>
  </si>
  <si>
    <t>Mallat</t>
  </si>
  <si>
    <r>
      <t>Raichur 
(-10-10-5-5-10+</t>
    </r>
    <r>
      <rPr>
        <b/>
        <sz val="10"/>
        <color rgb="FFFF0000"/>
        <rFont val="Bookman Old Style"/>
        <family val="1"/>
      </rPr>
      <t>10)</t>
    </r>
  </si>
  <si>
    <t xml:space="preserve">Mallat </t>
  </si>
  <si>
    <r>
      <t>Lingasugur (-5-10-8+5+</t>
    </r>
    <r>
      <rPr>
        <b/>
        <sz val="10"/>
        <color rgb="FFFF0000"/>
        <rFont val="Bookman Old Style"/>
        <family val="1"/>
      </rPr>
      <t>7</t>
    </r>
    <r>
      <rPr>
        <b/>
        <sz val="10"/>
        <color indexed="8"/>
        <rFont val="Bookman Old Style"/>
        <family val="1"/>
      </rPr>
      <t>)</t>
    </r>
  </si>
  <si>
    <t xml:space="preserve">   HOURLY LOAD ALLOCATION WITH RESPECT TO GENERATION AVAILABILITY  FOR 31-03-2021.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</si>
</sst>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0.000"/>
  </numFmts>
  <fonts count="26" x14ac:knownFonts="1">
    <font>
      <sz val="11"/>
      <color theme="1"/>
      <name val="Calibri"/>
      <family val="2"/>
      <scheme val="minor"/>
    </font>
    <font>
      <b/>
      <sz val="12"/>
      <color indexed="8"/>
      <name val="Bookman Old Style"/>
      <family val="1"/>
    </font>
    <font>
      <b/>
      <sz val="11"/>
      <name val="Calibri"/>
      <family val="2"/>
    </font>
    <font>
      <b/>
      <sz val="12"/>
      <name val="Bookman Old Style"/>
      <family val="1"/>
    </font>
    <font>
      <b/>
      <sz val="10"/>
      <name val="Bookman Old Style"/>
      <family val="1"/>
    </font>
    <font>
      <sz val="10"/>
      <color indexed="8"/>
      <name val="Bookman Old Style"/>
      <family val="1"/>
    </font>
    <font>
      <b/>
      <sz val="10"/>
      <color indexed="10"/>
      <name val="Bookman Old Style"/>
      <family val="1"/>
    </font>
    <font>
      <b/>
      <sz val="10"/>
      <color indexed="8"/>
      <name val="Bookman Old Style"/>
      <family val="1"/>
    </font>
    <font>
      <sz val="11"/>
      <color indexed="8"/>
      <name val="Bookman Old Style"/>
      <family val="1"/>
    </font>
    <font>
      <sz val="11"/>
      <name val="Bookman Old Style"/>
      <family val="1"/>
    </font>
    <font>
      <sz val="10"/>
      <name val="Bookman Old Style"/>
      <family val="1"/>
    </font>
    <font>
      <sz val="8"/>
      <color indexed="8"/>
      <name val="Bookman Old Style"/>
      <family val="1"/>
    </font>
    <font>
      <sz val="8"/>
      <color indexed="8"/>
      <name val="Algerian"/>
      <family val="5"/>
    </font>
    <font>
      <sz val="9"/>
      <name val="Bookman Old Style"/>
      <family val="1"/>
    </font>
    <font>
      <sz val="9"/>
      <color indexed="8"/>
      <name val="Bookman Old Style"/>
      <family val="1"/>
    </font>
    <font>
      <sz val="8"/>
      <name val="Algerian"/>
      <family val="5"/>
    </font>
    <font>
      <b/>
      <sz val="8"/>
      <color indexed="8"/>
      <name val="Bookman Old Style"/>
      <family val="1"/>
    </font>
    <font>
      <sz val="11"/>
      <color rgb="FF363636"/>
      <name val="Segoe UI"/>
      <family val="2"/>
    </font>
    <font>
      <b/>
      <sz val="11"/>
      <color indexed="8"/>
      <name val="Bookman Old Style"/>
      <family val="1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2"/>
      <color rgb="FFFF0000"/>
      <name val="Bookman Old Style"/>
      <family val="1"/>
    </font>
    <font>
      <b/>
      <sz val="10"/>
      <color rgb="FFFF0000"/>
      <name val="Bookman Old Style"/>
      <family val="1"/>
    </font>
    <font>
      <sz val="10"/>
      <color theme="1"/>
      <name val="Bookman Old Style"/>
      <family val="1"/>
    </font>
    <font>
      <b/>
      <sz val="10"/>
      <color theme="1"/>
      <name val="Bookman Old Style"/>
      <family val="1"/>
    </font>
    <font>
      <sz val="11"/>
      <color theme="1"/>
      <name val="Bookman Old Style"/>
      <family val="1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</cellStyleXfs>
  <cellXfs count="162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16" fontId="1" fillId="2" borderId="8" xfId="0" applyNumberFormat="1" applyFont="1" applyFill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2" borderId="8" xfId="0" applyFont="1" applyFill="1" applyBorder="1" applyAlignment="1">
      <alignment horizontal="center" vertical="center" wrapText="1"/>
    </xf>
    <xf numFmtId="1" fontId="5" fillId="3" borderId="8" xfId="0" applyNumberFormat="1" applyFont="1" applyFill="1" applyBorder="1" applyAlignment="1">
      <alignment horizontal="center" vertical="center" wrapText="1"/>
    </xf>
    <xf numFmtId="1" fontId="9" fillId="4" borderId="8" xfId="0" applyNumberFormat="1" applyFont="1" applyFill="1" applyBorder="1" applyAlignment="1">
      <alignment horizontal="center" vertical="center" wrapText="1"/>
    </xf>
    <xf numFmtId="1" fontId="8" fillId="4" borderId="8" xfId="0" applyNumberFormat="1" applyFont="1" applyFill="1" applyBorder="1" applyAlignment="1">
      <alignment horizontal="center" vertical="center" wrapText="1"/>
    </xf>
    <xf numFmtId="1" fontId="8" fillId="5" borderId="8" xfId="0" applyNumberFormat="1" applyFont="1" applyFill="1" applyBorder="1" applyAlignment="1">
      <alignment horizontal="center" vertical="center" wrapText="1"/>
    </xf>
    <xf numFmtId="1" fontId="8" fillId="6" borderId="7" xfId="0" applyNumberFormat="1" applyFont="1" applyFill="1" applyBorder="1" applyAlignment="1">
      <alignment horizontal="center" vertical="center"/>
    </xf>
    <xf numFmtId="1" fontId="8" fillId="6" borderId="8" xfId="0" applyNumberFormat="1" applyFont="1" applyFill="1" applyBorder="1" applyAlignment="1">
      <alignment horizontal="center" vertical="center" wrapText="1"/>
    </xf>
    <xf numFmtId="164" fontId="8" fillId="2" borderId="8" xfId="0" applyNumberFormat="1" applyFont="1" applyFill="1" applyBorder="1" applyAlignment="1">
      <alignment horizontal="center" vertical="center" wrapText="1"/>
    </xf>
    <xf numFmtId="1" fontId="8" fillId="2" borderId="8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1" fontId="5" fillId="0" borderId="0" xfId="0" applyNumberFormat="1" applyFont="1" applyAlignment="1">
      <alignment vertical="center" wrapText="1"/>
    </xf>
    <xf numFmtId="16" fontId="8" fillId="2" borderId="8" xfId="0" applyNumberFormat="1" applyFont="1" applyFill="1" applyBorder="1" applyAlignment="1">
      <alignment horizontal="center" vertical="center" wrapText="1"/>
    </xf>
    <xf numFmtId="1" fontId="10" fillId="7" borderId="8" xfId="0" applyNumberFormat="1" applyFont="1" applyFill="1" applyBorder="1" applyAlignment="1">
      <alignment horizontal="center" vertical="center" wrapText="1"/>
    </xf>
    <xf numFmtId="1" fontId="10" fillId="8" borderId="8" xfId="0" applyNumberFormat="1" applyFont="1" applyFill="1" applyBorder="1" applyAlignment="1">
      <alignment horizontal="center" vertical="center" wrapText="1"/>
    </xf>
    <xf numFmtId="1" fontId="10" fillId="9" borderId="8" xfId="0" applyNumberFormat="1" applyFont="1" applyFill="1" applyBorder="1" applyAlignment="1">
      <alignment horizontal="center" vertical="center" wrapText="1"/>
    </xf>
    <xf numFmtId="1" fontId="10" fillId="0" borderId="8" xfId="0" applyNumberFormat="1" applyFont="1" applyFill="1" applyBorder="1" applyAlignment="1">
      <alignment horizontal="center" vertical="center" wrapText="1"/>
    </xf>
    <xf numFmtId="1" fontId="5" fillId="0" borderId="8" xfId="0" applyNumberFormat="1" applyFont="1" applyFill="1" applyBorder="1" applyAlignment="1">
      <alignment horizontal="center" vertical="center" wrapText="1"/>
    </xf>
    <xf numFmtId="1" fontId="10" fillId="10" borderId="8" xfId="0" applyNumberFormat="1" applyFont="1" applyFill="1" applyBorder="1" applyAlignment="1">
      <alignment horizontal="center" vertical="center" wrapText="1"/>
    </xf>
    <xf numFmtId="1" fontId="10" fillId="11" borderId="8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1" fontId="5" fillId="9" borderId="8" xfId="0" applyNumberFormat="1" applyFont="1" applyFill="1" applyBorder="1" applyAlignment="1">
      <alignment horizontal="center" vertical="center" wrapText="1"/>
    </xf>
    <xf numFmtId="1" fontId="10" fillId="2" borderId="8" xfId="0" applyNumberFormat="1" applyFont="1" applyFill="1" applyBorder="1" applyAlignment="1">
      <alignment horizontal="center" vertical="center" wrapText="1"/>
    </xf>
    <xf numFmtId="1" fontId="5" fillId="2" borderId="8" xfId="0" applyNumberFormat="1" applyFont="1" applyFill="1" applyBorder="1" applyAlignment="1">
      <alignment horizontal="center" vertical="center" wrapText="1"/>
    </xf>
    <xf numFmtId="0" fontId="5" fillId="9" borderId="0" xfId="0" applyFont="1" applyFill="1" applyAlignment="1">
      <alignment vertical="center" wrapText="1"/>
    </xf>
    <xf numFmtId="1" fontId="10" fillId="0" borderId="8" xfId="0" applyNumberFormat="1" applyFont="1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center" vertical="center" wrapText="1"/>
    </xf>
    <xf numFmtId="1" fontId="9" fillId="6" borderId="8" xfId="0" applyNumberFormat="1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  <xf numFmtId="1" fontId="10" fillId="12" borderId="8" xfId="0" applyNumberFormat="1" applyFont="1" applyFill="1" applyBorder="1" applyAlignment="1">
      <alignment horizontal="center" vertical="center" wrapText="1"/>
    </xf>
    <xf numFmtId="164" fontId="9" fillId="2" borderId="8" xfId="0" applyNumberFormat="1" applyFont="1" applyFill="1" applyBorder="1" applyAlignment="1">
      <alignment horizontal="center" vertical="center" wrapText="1"/>
    </xf>
    <xf numFmtId="1" fontId="9" fillId="2" borderId="8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1" fontId="8" fillId="6" borderId="2" xfId="0" applyNumberFormat="1" applyFont="1" applyFill="1" applyBorder="1" applyAlignment="1">
      <alignment horizontal="center" vertical="center" wrapText="1"/>
    </xf>
    <xf numFmtId="0" fontId="5" fillId="13" borderId="0" xfId="0" applyFont="1" applyFill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1" fontId="5" fillId="2" borderId="0" xfId="0" applyNumberFormat="1" applyFont="1" applyFill="1" applyBorder="1" applyAlignment="1">
      <alignment horizontal="center" vertical="center" wrapText="1"/>
    </xf>
    <xf numFmtId="164" fontId="10" fillId="2" borderId="0" xfId="0" applyNumberFormat="1" applyFont="1" applyFill="1" applyBorder="1" applyAlignment="1">
      <alignment horizontal="center" vertical="center" wrapText="1"/>
    </xf>
    <xf numFmtId="165" fontId="5" fillId="2" borderId="0" xfId="0" applyNumberFormat="1" applyFont="1" applyFill="1" applyBorder="1" applyAlignment="1">
      <alignment horizontal="center" vertical="center" wrapText="1"/>
    </xf>
    <xf numFmtId="164" fontId="5" fillId="2" borderId="0" xfId="0" applyNumberFormat="1" applyFont="1" applyFill="1" applyBorder="1" applyAlignment="1">
      <alignment horizontal="center" vertical="center" wrapText="1"/>
    </xf>
    <xf numFmtId="0" fontId="5" fillId="13" borderId="0" xfId="0" applyFont="1" applyFill="1" applyBorder="1" applyAlignment="1">
      <alignment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vertical="center" wrapText="1"/>
    </xf>
    <xf numFmtId="1" fontId="13" fillId="4" borderId="8" xfId="0" applyNumberFormat="1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1" fontId="14" fillId="5" borderId="8" xfId="0" applyNumberFormat="1" applyFont="1" applyFill="1" applyBorder="1" applyAlignment="1">
      <alignment horizontal="center" vertical="center" wrapText="1"/>
    </xf>
    <xf numFmtId="0" fontId="12" fillId="6" borderId="8" xfId="0" applyFont="1" applyFill="1" applyBorder="1" applyAlignment="1">
      <alignment vertical="center" wrapText="1"/>
    </xf>
    <xf numFmtId="1" fontId="15" fillId="2" borderId="8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1" fontId="5" fillId="6" borderId="8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16" fontId="1" fillId="2" borderId="4" xfId="0" applyNumberFormat="1" applyFont="1" applyFill="1" applyBorder="1" applyAlignment="1">
      <alignment vertical="center" wrapText="1"/>
    </xf>
    <xf numFmtId="16" fontId="1" fillId="2" borderId="5" xfId="0" applyNumberFormat="1" applyFont="1" applyFill="1" applyBorder="1" applyAlignment="1">
      <alignment vertical="center" wrapText="1"/>
    </xf>
    <xf numFmtId="0" fontId="7" fillId="2" borderId="0" xfId="0" applyFont="1" applyFill="1" applyAlignment="1">
      <alignment vertical="center" wrapText="1"/>
    </xf>
    <xf numFmtId="164" fontId="7" fillId="2" borderId="0" xfId="0" applyNumberFormat="1" applyFont="1" applyFill="1" applyAlignment="1">
      <alignment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17" fillId="0" borderId="0" xfId="0" applyFont="1" applyBorder="1"/>
    <xf numFmtId="0" fontId="5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 wrapText="1"/>
    </xf>
    <xf numFmtId="1" fontId="7" fillId="0" borderId="0" xfId="0" applyNumberFormat="1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vertical="center" wrapText="1"/>
    </xf>
    <xf numFmtId="1" fontId="18" fillId="0" borderId="0" xfId="0" applyNumberFormat="1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19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1" fontId="7" fillId="0" borderId="0" xfId="0" applyNumberFormat="1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vertical="center" wrapText="1"/>
    </xf>
    <xf numFmtId="1" fontId="9" fillId="2" borderId="2" xfId="0" applyNumberFormat="1" applyFont="1" applyFill="1" applyBorder="1" applyAlignment="1">
      <alignment horizontal="center" vertical="center" wrapText="1"/>
    </xf>
    <xf numFmtId="1" fontId="5" fillId="4" borderId="8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textRotation="90" wrapText="1"/>
    </xf>
    <xf numFmtId="16" fontId="1" fillId="2" borderId="3" xfId="0" applyNumberFormat="1" applyFont="1" applyFill="1" applyBorder="1" applyAlignment="1">
      <alignment horizontal="center" vertical="center" wrapText="1"/>
    </xf>
    <xf numFmtId="0" fontId="0" fillId="0" borderId="0" xfId="0"/>
    <xf numFmtId="1" fontId="5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9" borderId="0" xfId="0" applyFont="1" applyFill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5" fillId="13" borderId="0" xfId="0" applyFont="1" applyFill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5" fillId="0" borderId="0" xfId="0" applyFont="1" applyBorder="1" applyAlignment="1">
      <alignment vertical="center" wrapText="1"/>
    </xf>
    <xf numFmtId="1" fontId="5" fillId="0" borderId="0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 wrapText="1"/>
    </xf>
    <xf numFmtId="1" fontId="7" fillId="0" borderId="0" xfId="0" applyNumberFormat="1" applyFont="1" applyAlignment="1">
      <alignment vertical="center" wrapText="1"/>
    </xf>
    <xf numFmtId="1" fontId="5" fillId="3" borderId="8" xfId="0" applyNumberFormat="1" applyFont="1" applyFill="1" applyBorder="1" applyAlignment="1">
      <alignment horizontal="center" vertical="center" wrapText="1"/>
    </xf>
    <xf numFmtId="1" fontId="10" fillId="2" borderId="8" xfId="0" applyNumberFormat="1" applyFont="1" applyFill="1" applyBorder="1" applyAlignment="1">
      <alignment horizontal="center" vertical="center" wrapText="1"/>
    </xf>
    <xf numFmtId="1" fontId="5" fillId="2" borderId="8" xfId="0" applyNumberFormat="1" applyFont="1" applyFill="1" applyBorder="1" applyAlignment="1">
      <alignment horizontal="center" vertical="center" wrapText="1"/>
    </xf>
    <xf numFmtId="1" fontId="8" fillId="7" borderId="8" xfId="0" applyNumberFormat="1" applyFont="1" applyFill="1" applyBorder="1" applyAlignment="1">
      <alignment horizontal="center" vertical="center" wrapText="1"/>
    </xf>
    <xf numFmtId="165" fontId="5" fillId="7" borderId="0" xfId="0" applyNumberFormat="1" applyFont="1" applyFill="1" applyBorder="1" applyAlignment="1">
      <alignment horizontal="center" vertical="center" wrapText="1"/>
    </xf>
    <xf numFmtId="1" fontId="8" fillId="7" borderId="7" xfId="0" applyNumberFormat="1" applyFont="1" applyFill="1" applyBorder="1" applyAlignment="1">
      <alignment horizontal="center" vertical="center"/>
    </xf>
    <xf numFmtId="1" fontId="9" fillId="7" borderId="8" xfId="0" applyNumberFormat="1" applyFont="1" applyFill="1" applyBorder="1" applyAlignment="1">
      <alignment horizontal="center" vertical="center"/>
    </xf>
    <xf numFmtId="1" fontId="8" fillId="7" borderId="2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1" fontId="23" fillId="3" borderId="8" xfId="0" applyNumberFormat="1" applyFont="1" applyFill="1" applyBorder="1" applyAlignment="1">
      <alignment horizontal="center" vertical="center" wrapText="1"/>
    </xf>
    <xf numFmtId="164" fontId="8" fillId="0" borderId="8" xfId="0" applyNumberFormat="1" applyFont="1" applyFill="1" applyBorder="1" applyAlignment="1">
      <alignment horizontal="center" vertical="center" wrapText="1"/>
    </xf>
    <xf numFmtId="1" fontId="8" fillId="0" borderId="8" xfId="0" applyNumberFormat="1" applyFont="1" applyFill="1" applyBorder="1" applyAlignment="1">
      <alignment horizontal="center" vertical="center" wrapText="1"/>
    </xf>
    <xf numFmtId="1" fontId="8" fillId="3" borderId="8" xfId="0" applyNumberFormat="1" applyFont="1" applyFill="1" applyBorder="1" applyAlignment="1">
      <alignment horizontal="center" vertical="center" wrapText="1"/>
    </xf>
    <xf numFmtId="164" fontId="8" fillId="3" borderId="8" xfId="0" applyNumberFormat="1" applyFont="1" applyFill="1" applyBorder="1" applyAlignment="1">
      <alignment horizontal="center" vertical="center" wrapText="1"/>
    </xf>
    <xf numFmtId="1" fontId="8" fillId="14" borderId="8" xfId="0" applyNumberFormat="1" applyFont="1" applyFill="1" applyBorder="1" applyAlignment="1">
      <alignment horizontal="center" vertical="center" wrapText="1"/>
    </xf>
    <xf numFmtId="1" fontId="8" fillId="15" borderId="8" xfId="0" applyNumberFormat="1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1" fontId="25" fillId="4" borderId="8" xfId="0" applyNumberFormat="1" applyFont="1" applyFill="1" applyBorder="1" applyAlignment="1">
      <alignment horizontal="center" vertical="center" wrapText="1"/>
    </xf>
    <xf numFmtId="1" fontId="25" fillId="7" borderId="8" xfId="0" applyNumberFormat="1" applyFont="1" applyFill="1" applyBorder="1" applyAlignment="1">
      <alignment horizontal="center" vertical="center" wrapText="1"/>
    </xf>
    <xf numFmtId="1" fontId="25" fillId="14" borderId="8" xfId="0" applyNumberFormat="1" applyFont="1" applyFill="1" applyBorder="1" applyAlignment="1">
      <alignment horizontal="center" vertical="center" wrapText="1"/>
    </xf>
    <xf numFmtId="1" fontId="25" fillId="7" borderId="8" xfId="0" applyNumberFormat="1" applyFont="1" applyFill="1" applyBorder="1" applyAlignment="1">
      <alignment horizontal="center" vertical="center"/>
    </xf>
    <xf numFmtId="164" fontId="25" fillId="0" borderId="8" xfId="0" applyNumberFormat="1" applyFont="1" applyFill="1" applyBorder="1" applyAlignment="1">
      <alignment horizontal="center" vertical="center" wrapText="1"/>
    </xf>
    <xf numFmtId="1" fontId="25" fillId="0" borderId="8" xfId="0" applyNumberFormat="1" applyFont="1" applyFill="1" applyBorder="1" applyAlignment="1">
      <alignment horizontal="center" vertical="center" wrapText="1"/>
    </xf>
    <xf numFmtId="1" fontId="8" fillId="16" borderId="8" xfId="0" applyNumberFormat="1" applyFont="1" applyFill="1" applyBorder="1" applyAlignment="1">
      <alignment horizontal="center" vertical="center" wrapText="1"/>
    </xf>
    <xf numFmtId="1" fontId="5" fillId="8" borderId="8" xfId="0" applyNumberFormat="1" applyFont="1" applyFill="1" applyBorder="1" applyAlignment="1">
      <alignment horizontal="center" vertical="center" wrapText="1"/>
    </xf>
    <xf numFmtId="1" fontId="10" fillId="3" borderId="8" xfId="0" applyNumberFormat="1" applyFont="1" applyFill="1" applyBorder="1" applyAlignment="1">
      <alignment horizontal="center" vertical="center" wrapText="1"/>
    </xf>
    <xf numFmtId="16" fontId="4" fillId="0" borderId="8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2" borderId="7" xfId="0" applyFont="1" applyFill="1" applyBorder="1" applyAlignment="1">
      <alignment horizontal="center" vertical="center" textRotation="90" wrapText="1"/>
    </xf>
    <xf numFmtId="16" fontId="1" fillId="2" borderId="3" xfId="0" applyNumberFormat="1" applyFont="1" applyFill="1" applyBorder="1" applyAlignment="1">
      <alignment horizontal="center" vertical="center" wrapText="1"/>
    </xf>
    <xf numFmtId="1" fontId="8" fillId="8" borderId="8" xfId="0" applyNumberFormat="1" applyFont="1" applyFill="1" applyBorder="1" applyAlignment="1">
      <alignment horizontal="center" vertical="center" wrapText="1"/>
    </xf>
    <xf numFmtId="1" fontId="9" fillId="8" borderId="8" xfId="0" applyNumberFormat="1" applyFont="1" applyFill="1" applyBorder="1" applyAlignment="1">
      <alignment horizontal="center" vertical="center"/>
    </xf>
    <xf numFmtId="1" fontId="25" fillId="16" borderId="8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2" borderId="7" xfId="0" applyFont="1" applyFill="1" applyBorder="1" applyAlignment="1">
      <alignment horizontal="center" vertical="center" textRotation="90" wrapText="1"/>
    </xf>
    <xf numFmtId="0" fontId="18" fillId="0" borderId="0" xfId="0" applyFont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" fontId="1" fillId="2" borderId="3" xfId="0" applyNumberFormat="1" applyFont="1" applyFill="1" applyBorder="1" applyAlignment="1">
      <alignment horizontal="center" vertical="center" wrapText="1"/>
    </xf>
    <xf numFmtId="16" fontId="1" fillId="2" borderId="4" xfId="0" applyNumberFormat="1" applyFont="1" applyFill="1" applyBorder="1" applyAlignment="1">
      <alignment horizontal="center" vertical="center" wrapText="1"/>
    </xf>
    <xf numFmtId="16" fontId="1" fillId="2" borderId="5" xfId="0" applyNumberFormat="1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textRotation="90" wrapText="1"/>
    </xf>
    <xf numFmtId="0" fontId="21" fillId="2" borderId="7" xfId="0" applyFont="1" applyFill="1" applyBorder="1" applyAlignment="1">
      <alignment horizontal="center" vertical="center" textRotation="90" wrapText="1"/>
    </xf>
  </cellXfs>
  <cellStyles count="6">
    <cellStyle name="Comma 2" xfId="3"/>
    <cellStyle name="Normal" xfId="0" builtinId="0"/>
    <cellStyle name="Normal 2" xfId="1"/>
    <cellStyle name="Normal 3" xfId="2"/>
    <cellStyle name="Normal 4" xfId="4"/>
    <cellStyle name="Normal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file:///D:\SCADA%20REPORTS%20DAILY\2016\GESCOM%20RE-ALLOCATION%20-2016\Allocation%20month%20of%20Jan-2016\3)%20Hourly%20load%20Allocation%20Jan%202016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externalLinkPath" Target="/SCADA%20REPORTS%20DAILY/2016/GESCOM%20RE-ALLOCATION%20-2016/Allocation%20month%20of%20Jan-2016/3)%20Hourly%20load%20Allocation%20Jan%202016.xlsx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externalLinkPath" Target="/SCADA%20REPORTS%20DAILY/2016/GESCOM%20RE-ALLOCATION%20-2016/Allocation%20month%20of%20Jan-2016/3)%20Hourly%20load%20Allocation%20Jan%202016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E57"/>
  <sheetViews>
    <sheetView tabSelected="1" zoomScale="70" zoomScaleNormal="70" workbookViewId="0">
      <selection activeCell="J22" sqref="J22"/>
    </sheetView>
  </sheetViews>
  <sheetFormatPr defaultColWidth="9.109375" defaultRowHeight="14.4" x14ac:dyDescent="0.3"/>
  <cols>
    <col min="1" max="1" width="10.44140625" style="2" customWidth="1"/>
    <col min="2" max="3" width="6.5546875" style="2" customWidth="1"/>
    <col min="4" max="4" width="5.5546875" style="83" customWidth="1"/>
    <col min="5" max="9" width="6.5546875" style="2" customWidth="1"/>
    <col min="10" max="10" width="6" style="2" customWidth="1"/>
    <col min="11" max="11" width="6.5546875" style="2" customWidth="1"/>
    <col min="12" max="12" width="6.6640625" style="97" customWidth="1"/>
    <col min="13" max="13" width="6.5546875" style="83" customWidth="1"/>
    <col min="14" max="14" width="6" style="2" customWidth="1"/>
    <col min="15" max="15" width="6.88671875" style="2" customWidth="1"/>
    <col min="16" max="16" width="6.6640625" style="97" customWidth="1"/>
    <col min="17" max="17" width="6.44140625" style="83" customWidth="1"/>
    <col min="18" max="18" width="5.6640625" style="2" customWidth="1"/>
    <col min="19" max="21" width="6.5546875" style="2" customWidth="1"/>
    <col min="22" max="22" width="7.88671875" style="2" customWidth="1"/>
    <col min="23" max="23" width="6.5546875" style="83" customWidth="1"/>
    <col min="24" max="24" width="6.33203125" style="83" customWidth="1"/>
    <col min="25" max="25" width="6.5546875" style="83" customWidth="1"/>
    <col min="26" max="26" width="8.109375" style="83" customWidth="1"/>
    <col min="27" max="27" width="5.5546875" style="2" customWidth="1"/>
    <col min="28" max="28" width="13" style="2" customWidth="1"/>
    <col min="29" max="29" width="15.6640625" style="2" customWidth="1"/>
    <col min="30" max="33" width="17.6640625" style="2" customWidth="1"/>
    <col min="34" max="34" width="14.6640625" style="2" customWidth="1"/>
    <col min="35" max="35" width="11.88671875" style="2" customWidth="1"/>
    <col min="36" max="36" width="11.33203125" style="2" customWidth="1"/>
    <col min="37" max="37" width="11.5546875" style="2" customWidth="1"/>
    <col min="38" max="38" width="8.5546875" style="2" customWidth="1"/>
    <col min="39" max="39" width="15.109375" style="2" customWidth="1"/>
    <col min="40" max="40" width="9.6640625" style="2" customWidth="1"/>
    <col min="41" max="41" width="12.33203125" style="2" customWidth="1"/>
    <col min="42" max="49" width="9.109375" style="95" customWidth="1"/>
    <col min="50" max="52" width="8.6640625" style="2" customWidth="1"/>
    <col min="53" max="53" width="8.5546875" style="2" bestFit="1" customWidth="1"/>
    <col min="54" max="55" width="8.5546875" style="2" customWidth="1"/>
    <col min="56" max="56" width="9.109375" style="2"/>
    <col min="57" max="57" width="9" style="3" bestFit="1" customWidth="1"/>
    <col min="58" max="16384" width="9.109375" style="2"/>
  </cols>
  <sheetData>
    <row r="1" spans="1:57" ht="17.25" customHeight="1" x14ac:dyDescent="0.3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"/>
      <c r="AC1" s="3"/>
      <c r="BE1" s="2"/>
    </row>
    <row r="2" spans="1:57" ht="18.75" customHeight="1" x14ac:dyDescent="0.3">
      <c r="A2" s="156" t="s">
        <v>83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"/>
      <c r="AC2" s="3"/>
      <c r="BE2" s="2"/>
    </row>
    <row r="3" spans="1:57" s="97" customFormat="1" ht="21" customHeight="1" x14ac:dyDescent="0.3">
      <c r="A3" s="149" t="s">
        <v>1</v>
      </c>
      <c r="B3" s="157" t="s">
        <v>2</v>
      </c>
      <c r="C3" s="158"/>
      <c r="D3" s="159"/>
      <c r="E3" s="149" t="s">
        <v>3</v>
      </c>
      <c r="F3" s="160" t="s">
        <v>4</v>
      </c>
      <c r="G3" s="143"/>
      <c r="H3" s="160" t="s">
        <v>5</v>
      </c>
      <c r="I3" s="149" t="s">
        <v>6</v>
      </c>
      <c r="J3" s="149" t="s">
        <v>7</v>
      </c>
      <c r="K3" s="152" t="s">
        <v>8</v>
      </c>
      <c r="L3" s="153"/>
      <c r="M3" s="154"/>
      <c r="N3" s="149" t="s">
        <v>9</v>
      </c>
      <c r="O3" s="152" t="s">
        <v>10</v>
      </c>
      <c r="P3" s="153"/>
      <c r="Q3" s="154"/>
      <c r="R3" s="149" t="s">
        <v>11</v>
      </c>
      <c r="S3" s="149" t="s">
        <v>12</v>
      </c>
      <c r="T3" s="149" t="s">
        <v>13</v>
      </c>
      <c r="U3" s="149" t="s">
        <v>14</v>
      </c>
      <c r="V3" s="149" t="s">
        <v>15</v>
      </c>
      <c r="W3" s="149" t="s">
        <v>16</v>
      </c>
      <c r="X3" s="149" t="s">
        <v>17</v>
      </c>
      <c r="Y3" s="149" t="s">
        <v>18</v>
      </c>
      <c r="Z3" s="149" t="s">
        <v>19</v>
      </c>
      <c r="AA3" s="4"/>
      <c r="AB3" s="5"/>
      <c r="AC3" s="108"/>
      <c r="AI3" s="103"/>
    </row>
    <row r="4" spans="1:57" s="105" customFormat="1" ht="87.75" customHeight="1" x14ac:dyDescent="0.3">
      <c r="A4" s="150"/>
      <c r="B4" s="9" t="s">
        <v>20</v>
      </c>
      <c r="C4" s="9" t="s">
        <v>21</v>
      </c>
      <c r="D4" s="9" t="s">
        <v>19</v>
      </c>
      <c r="E4" s="150"/>
      <c r="F4" s="161"/>
      <c r="G4" s="144" t="s">
        <v>79</v>
      </c>
      <c r="H4" s="161"/>
      <c r="I4" s="150"/>
      <c r="J4" s="150"/>
      <c r="K4" s="9" t="s">
        <v>20</v>
      </c>
      <c r="L4" s="9" t="s">
        <v>22</v>
      </c>
      <c r="M4" s="9" t="s">
        <v>19</v>
      </c>
      <c r="N4" s="150"/>
      <c r="O4" s="9" t="s">
        <v>20</v>
      </c>
      <c r="P4" s="9" t="s">
        <v>22</v>
      </c>
      <c r="Q4" s="9" t="s">
        <v>19</v>
      </c>
      <c r="R4" s="150"/>
      <c r="S4" s="150"/>
      <c r="T4" s="150"/>
      <c r="U4" s="150"/>
      <c r="V4" s="150"/>
      <c r="W4" s="150"/>
      <c r="X4" s="150"/>
      <c r="Y4" s="150"/>
      <c r="Z4" s="150"/>
      <c r="AA4" s="103"/>
      <c r="AB4" s="10" t="s">
        <v>23</v>
      </c>
      <c r="AC4" s="11" t="s">
        <v>24</v>
      </c>
      <c r="AD4" s="11" t="s">
        <v>80</v>
      </c>
      <c r="AE4" s="11" t="s">
        <v>81</v>
      </c>
      <c r="AF4" s="11" t="s">
        <v>82</v>
      </c>
      <c r="AG4" s="11" t="s">
        <v>27</v>
      </c>
      <c r="AH4" s="11" t="s">
        <v>28</v>
      </c>
      <c r="AI4" s="101" t="s">
        <v>29</v>
      </c>
      <c r="AJ4" s="101" t="s">
        <v>30</v>
      </c>
      <c r="AK4" s="11" t="s">
        <v>31</v>
      </c>
      <c r="AL4" s="101" t="s">
        <v>32</v>
      </c>
      <c r="AM4" s="10" t="s">
        <v>33</v>
      </c>
      <c r="AN4" s="10" t="s">
        <v>34</v>
      </c>
      <c r="AO4" s="10" t="s">
        <v>35</v>
      </c>
    </row>
    <row r="5" spans="1:57" s="97" customFormat="1" ht="17.25" customHeight="1" x14ac:dyDescent="0.3">
      <c r="A5" s="120" t="s">
        <v>36</v>
      </c>
      <c r="B5" s="114">
        <v>125.01469317199654</v>
      </c>
      <c r="C5" s="16">
        <v>12</v>
      </c>
      <c r="D5" s="17">
        <f t="shared" ref="D5:D28" si="0">B5+C5</f>
        <v>137.01469317199656</v>
      </c>
      <c r="E5" s="114">
        <v>160.81984658599828</v>
      </c>
      <c r="F5" s="114">
        <v>81.773911131003842</v>
      </c>
      <c r="G5" s="114">
        <v>82.180122545993328</v>
      </c>
      <c r="H5" s="114">
        <v>65.821671656994681</v>
      </c>
      <c r="I5" s="114">
        <v>122.25547521298927</v>
      </c>
      <c r="J5" s="114">
        <v>133.43197848499815</v>
      </c>
      <c r="K5" s="114">
        <v>113.89702432399062</v>
      </c>
      <c r="L5" s="115">
        <v>29.380477990136377</v>
      </c>
      <c r="M5" s="18">
        <f t="shared" ref="M5:M28" si="1">K5+L5</f>
        <v>143.27750231412699</v>
      </c>
      <c r="N5" s="114">
        <v>145.52023012100261</v>
      </c>
      <c r="O5" s="114">
        <v>59.374969131991598</v>
      </c>
      <c r="P5" s="117">
        <v>20.018736153703664</v>
      </c>
      <c r="Q5" s="129">
        <f t="shared" ref="Q5:Q28" si="2">O5+P5</f>
        <v>79.393705285695262</v>
      </c>
      <c r="R5" s="114">
        <v>47.25185593900482</v>
      </c>
      <c r="S5" s="114">
        <v>83.027592141005073</v>
      </c>
      <c r="T5" s="114">
        <v>91.479739010989007</v>
      </c>
      <c r="U5" s="114">
        <v>101.62682507099643</v>
      </c>
      <c r="V5" s="114">
        <v>47.524065471045802</v>
      </c>
      <c r="W5" s="112">
        <f t="shared" ref="W5:W28" si="3">B5+E5+F5+G5+H5+I5+J5+K5+N5+O5+R5+S5+T5+U5+V5</f>
        <v>1461</v>
      </c>
      <c r="X5" s="21">
        <f t="shared" ref="X5:X28" si="4">+C5</f>
        <v>12</v>
      </c>
      <c r="Y5" s="22">
        <f t="shared" ref="Y5:Y28" si="5">+L5+P5</f>
        <v>49.399214143840041</v>
      </c>
      <c r="Z5" s="22">
        <f t="shared" ref="Z5:Z28" si="6">+W5+X5+Y5</f>
        <v>1522.39921414384</v>
      </c>
      <c r="AA5" s="104"/>
      <c r="AB5" s="104">
        <f t="shared" ref="AB5:AB28" si="7">B5-5-5+5+5+8</f>
        <v>133.01469317199656</v>
      </c>
      <c r="AC5" s="109">
        <f t="shared" ref="AC5:AC28" si="8">E5-14+10+20+5-5-10+20-15</f>
        <v>171.81984658599828</v>
      </c>
      <c r="AD5" s="109">
        <f t="shared" ref="AD5:AD17" si="9">F5-10-10-5-5-10+10</f>
        <v>51.773911131003842</v>
      </c>
      <c r="AE5" s="104">
        <f t="shared" ref="AE5:AE28" si="10">G5</f>
        <v>82.180122545993328</v>
      </c>
      <c r="AF5" s="109">
        <f t="shared" ref="AF5:AF28" si="11">H5-5-10+5+7</f>
        <v>62.821671656994681</v>
      </c>
      <c r="AG5" s="109">
        <f t="shared" ref="AG5:AG28" si="12">I5-10+10+15-5-10+5-15+10</f>
        <v>122.25547521298927</v>
      </c>
      <c r="AH5" s="109">
        <f t="shared" ref="AH5:AH28" si="13">J5+10+14-5-5-5+15-10-20+5</f>
        <v>132.43197848499815</v>
      </c>
      <c r="AI5" s="104">
        <f t="shared" ref="AI5:AI28" si="14">K5+5</f>
        <v>118.89702432399062</v>
      </c>
      <c r="AJ5" s="104">
        <f t="shared" ref="AJ5:AJ28" si="15">N5+5+10-10</f>
        <v>150.52023012100261</v>
      </c>
      <c r="AK5" s="109">
        <f t="shared" ref="AK5:AK28" si="16">O5+5+5</f>
        <v>69.374969131991605</v>
      </c>
      <c r="AL5" s="104">
        <f t="shared" ref="AL5:AL28" si="17">R5+5-5-5</f>
        <v>42.25185593900482</v>
      </c>
      <c r="AM5" s="104">
        <f t="shared" ref="AM5:AN28" si="18">S5</f>
        <v>83.027592141005073</v>
      </c>
      <c r="AN5" s="104">
        <f t="shared" si="18"/>
        <v>91.479739010989007</v>
      </c>
      <c r="AO5" s="104">
        <f t="shared" ref="AO5:AO28" si="19">U5-10+5+5</f>
        <v>101.62682507099643</v>
      </c>
    </row>
    <row r="6" spans="1:57" s="97" customFormat="1" ht="17.25" customHeight="1" x14ac:dyDescent="0.3">
      <c r="A6" s="140" t="s">
        <v>37</v>
      </c>
      <c r="B6" s="30">
        <v>122.61192739844425</v>
      </c>
      <c r="C6" s="16">
        <v>12</v>
      </c>
      <c r="D6" s="17">
        <f t="shared" si="0"/>
        <v>134.61192739844427</v>
      </c>
      <c r="E6" s="30">
        <v>157.74346369922213</v>
      </c>
      <c r="F6" s="30">
        <v>79.47875895172244</v>
      </c>
      <c r="G6" s="30">
        <v>80.492645696999631</v>
      </c>
      <c r="H6" s="30">
        <v>64.408495647610806</v>
      </c>
      <c r="I6" s="30">
        <v>119.74509584516608</v>
      </c>
      <c r="J6" s="30">
        <v>130.67156824916657</v>
      </c>
      <c r="K6" s="30">
        <v>111.66094579577725</v>
      </c>
      <c r="L6" s="115">
        <v>27.694370135716834</v>
      </c>
      <c r="M6" s="18">
        <f t="shared" si="1"/>
        <v>139.35531593149409</v>
      </c>
      <c r="N6" s="30">
        <v>142.63480445116681</v>
      </c>
      <c r="O6" s="30">
        <v>58.36110939622175</v>
      </c>
      <c r="P6" s="117">
        <v>20.239914518504676</v>
      </c>
      <c r="Q6" s="129">
        <f t="shared" si="2"/>
        <v>78.601023914726426</v>
      </c>
      <c r="R6" s="30">
        <v>46.178922552166938</v>
      </c>
      <c r="S6" s="30">
        <v>81.322713452278066</v>
      </c>
      <c r="T6" s="30">
        <v>89.601304945054949</v>
      </c>
      <c r="U6" s="30">
        <v>99.540031948388702</v>
      </c>
      <c r="V6" s="30">
        <v>46.54821197061365</v>
      </c>
      <c r="W6" s="112">
        <f t="shared" si="3"/>
        <v>1431.0000000000002</v>
      </c>
      <c r="X6" s="124">
        <f t="shared" si="4"/>
        <v>12</v>
      </c>
      <c r="Y6" s="125">
        <f t="shared" si="5"/>
        <v>47.934284654221514</v>
      </c>
      <c r="Z6" s="125">
        <f t="shared" si="6"/>
        <v>1490.9342846542218</v>
      </c>
      <c r="AA6" s="141"/>
      <c r="AB6" s="104">
        <f t="shared" si="7"/>
        <v>130.61192739844427</v>
      </c>
      <c r="AC6" s="109">
        <f t="shared" si="8"/>
        <v>168.74346369922213</v>
      </c>
      <c r="AD6" s="109">
        <f t="shared" si="9"/>
        <v>49.47875895172244</v>
      </c>
      <c r="AE6" s="104">
        <f t="shared" si="10"/>
        <v>80.492645696999631</v>
      </c>
      <c r="AF6" s="109">
        <f t="shared" si="11"/>
        <v>61.408495647610806</v>
      </c>
      <c r="AG6" s="109">
        <f t="shared" si="12"/>
        <v>119.74509584516608</v>
      </c>
      <c r="AH6" s="109">
        <f t="shared" si="13"/>
        <v>129.67156824916657</v>
      </c>
      <c r="AI6" s="104">
        <f t="shared" si="14"/>
        <v>116.66094579577725</v>
      </c>
      <c r="AJ6" s="104">
        <f t="shared" si="15"/>
        <v>147.63480445116681</v>
      </c>
      <c r="AK6" s="109">
        <f t="shared" si="16"/>
        <v>68.36110939622175</v>
      </c>
      <c r="AL6" s="104">
        <f t="shared" si="17"/>
        <v>41.178922552166938</v>
      </c>
      <c r="AM6" s="104">
        <f t="shared" si="18"/>
        <v>81.322713452278066</v>
      </c>
      <c r="AN6" s="104">
        <f t="shared" si="18"/>
        <v>89.601304945054949</v>
      </c>
      <c r="AO6" s="104">
        <f t="shared" si="19"/>
        <v>99.540031948388702</v>
      </c>
    </row>
    <row r="7" spans="1:57" s="97" customFormat="1" ht="17.25" customHeight="1" x14ac:dyDescent="0.3">
      <c r="A7" s="142" t="s">
        <v>38</v>
      </c>
      <c r="B7" s="139">
        <v>122.05128205128204</v>
      </c>
      <c r="C7" s="16">
        <v>11</v>
      </c>
      <c r="D7" s="17">
        <f t="shared" si="0"/>
        <v>133.05128205128204</v>
      </c>
      <c r="E7" s="139">
        <v>157.02564102564102</v>
      </c>
      <c r="F7" s="139">
        <v>78.943223443223445</v>
      </c>
      <c r="G7" s="139">
        <v>80.098901098901095</v>
      </c>
      <c r="H7" s="112">
        <v>64.07875457875457</v>
      </c>
      <c r="I7" s="139">
        <v>119.15934065934067</v>
      </c>
      <c r="J7" s="139">
        <v>130.02747252747253</v>
      </c>
      <c r="K7" s="139">
        <v>111.13919413919415</v>
      </c>
      <c r="L7" s="115">
        <v>26.49292566961249</v>
      </c>
      <c r="M7" s="128">
        <f t="shared" si="1"/>
        <v>137.63211980880664</v>
      </c>
      <c r="N7" s="139">
        <v>141.96153846153848</v>
      </c>
      <c r="O7" s="139">
        <v>58.124542124542117</v>
      </c>
      <c r="P7" s="117">
        <v>19.425386640817958</v>
      </c>
      <c r="Q7" s="137">
        <f t="shared" si="2"/>
        <v>77.549928765360079</v>
      </c>
      <c r="R7" s="139">
        <v>45.928571428571431</v>
      </c>
      <c r="S7" s="139">
        <v>80.924908424908423</v>
      </c>
      <c r="T7" s="139">
        <v>89.163003663003664</v>
      </c>
      <c r="U7" s="139">
        <v>99.053113553113562</v>
      </c>
      <c r="V7" s="139">
        <v>46.320512820512818</v>
      </c>
      <c r="W7" s="123">
        <f t="shared" si="3"/>
        <v>1423.9999999999995</v>
      </c>
      <c r="X7" s="127">
        <f t="shared" si="4"/>
        <v>11</v>
      </c>
      <c r="Y7" s="126">
        <f t="shared" si="5"/>
        <v>45.918312310430451</v>
      </c>
      <c r="Z7" s="126">
        <f t="shared" si="6"/>
        <v>1480.9183123104299</v>
      </c>
      <c r="AA7" s="104"/>
      <c r="AB7" s="104">
        <f t="shared" si="7"/>
        <v>130.05128205128204</v>
      </c>
      <c r="AC7" s="109">
        <f t="shared" si="8"/>
        <v>168.02564102564102</v>
      </c>
      <c r="AD7" s="109">
        <f t="shared" si="9"/>
        <v>48.943223443223445</v>
      </c>
      <c r="AE7" s="104">
        <f t="shared" si="10"/>
        <v>80.098901098901095</v>
      </c>
      <c r="AF7" s="109">
        <f t="shared" si="11"/>
        <v>61.07875457875457</v>
      </c>
      <c r="AG7" s="109">
        <f t="shared" si="12"/>
        <v>119.15934065934067</v>
      </c>
      <c r="AH7" s="109">
        <f t="shared" si="13"/>
        <v>129.02747252747253</v>
      </c>
      <c r="AI7" s="104">
        <f t="shared" si="14"/>
        <v>116.13919413919415</v>
      </c>
      <c r="AJ7" s="104">
        <f t="shared" si="15"/>
        <v>146.96153846153848</v>
      </c>
      <c r="AK7" s="109">
        <f t="shared" si="16"/>
        <v>68.124542124542117</v>
      </c>
      <c r="AL7" s="104">
        <f t="shared" si="17"/>
        <v>40.928571428571431</v>
      </c>
      <c r="AM7" s="104">
        <f t="shared" si="18"/>
        <v>80.924908424908423</v>
      </c>
      <c r="AN7" s="104">
        <f t="shared" si="18"/>
        <v>89.163003663003664</v>
      </c>
      <c r="AO7" s="104">
        <f t="shared" si="19"/>
        <v>99.053113553113562</v>
      </c>
    </row>
    <row r="8" spans="1:57" s="98" customFormat="1" ht="17.25" customHeight="1" x14ac:dyDescent="0.3">
      <c r="A8" s="122" t="s">
        <v>39</v>
      </c>
      <c r="B8" s="30">
        <v>124.53414001728608</v>
      </c>
      <c r="C8" s="16">
        <v>11</v>
      </c>
      <c r="D8" s="17">
        <f t="shared" si="0"/>
        <v>135.53414001728606</v>
      </c>
      <c r="E8" s="30">
        <v>160.20457000864303</v>
      </c>
      <c r="F8" s="30">
        <v>81.314880695147565</v>
      </c>
      <c r="G8" s="30">
        <v>81.842627176194583</v>
      </c>
      <c r="H8" s="30">
        <v>65.539036455117909</v>
      </c>
      <c r="I8" s="30">
        <v>121.75339933942462</v>
      </c>
      <c r="J8" s="30">
        <v>132.87989643783183</v>
      </c>
      <c r="K8" s="30">
        <v>113.44980861834794</v>
      </c>
      <c r="L8" s="115">
        <v>24.183995825821839</v>
      </c>
      <c r="M8" s="18">
        <f t="shared" si="1"/>
        <v>137.63380444416978</v>
      </c>
      <c r="N8" s="30">
        <v>144.94314498703545</v>
      </c>
      <c r="O8" s="30">
        <v>59.172197184837628</v>
      </c>
      <c r="P8" s="117">
        <v>18.299895199009391</v>
      </c>
      <c r="Q8" s="129">
        <f t="shared" si="2"/>
        <v>77.472092383847013</v>
      </c>
      <c r="R8" s="30">
        <v>47.037269261637242</v>
      </c>
      <c r="S8" s="30">
        <v>82.686616403259663</v>
      </c>
      <c r="T8" s="30">
        <v>91.104052197802204</v>
      </c>
      <c r="U8" s="30">
        <v>101.20946644647489</v>
      </c>
      <c r="V8" s="30">
        <v>47.328894770959373</v>
      </c>
      <c r="W8" s="112">
        <f t="shared" si="3"/>
        <v>1455</v>
      </c>
      <c r="X8" s="21">
        <f t="shared" si="4"/>
        <v>11</v>
      </c>
      <c r="Y8" s="22">
        <f t="shared" si="5"/>
        <v>42.48389102483123</v>
      </c>
      <c r="Z8" s="22">
        <f t="shared" si="6"/>
        <v>1508.4838910248313</v>
      </c>
      <c r="AA8" s="104"/>
      <c r="AB8" s="104">
        <f t="shared" si="7"/>
        <v>132.53414001728606</v>
      </c>
      <c r="AC8" s="109">
        <f t="shared" si="8"/>
        <v>171.20457000864303</v>
      </c>
      <c r="AD8" s="109">
        <f t="shared" si="9"/>
        <v>51.314880695147565</v>
      </c>
      <c r="AE8" s="104">
        <f t="shared" si="10"/>
        <v>81.842627176194583</v>
      </c>
      <c r="AF8" s="109">
        <f t="shared" si="11"/>
        <v>62.539036455117909</v>
      </c>
      <c r="AG8" s="109">
        <f t="shared" si="12"/>
        <v>121.75339933942462</v>
      </c>
      <c r="AH8" s="109">
        <f t="shared" si="13"/>
        <v>131.87989643783183</v>
      </c>
      <c r="AI8" s="104">
        <f t="shared" si="14"/>
        <v>118.44980861834794</v>
      </c>
      <c r="AJ8" s="104">
        <f t="shared" si="15"/>
        <v>149.94314498703545</v>
      </c>
      <c r="AK8" s="109">
        <f t="shared" si="16"/>
        <v>69.172197184837628</v>
      </c>
      <c r="AL8" s="104">
        <f t="shared" si="17"/>
        <v>42.037269261637242</v>
      </c>
      <c r="AM8" s="104">
        <f t="shared" si="18"/>
        <v>82.686616403259663</v>
      </c>
      <c r="AN8" s="104">
        <f t="shared" si="18"/>
        <v>91.104052197802204</v>
      </c>
      <c r="AO8" s="104">
        <f t="shared" si="19"/>
        <v>101.20946644647489</v>
      </c>
    </row>
    <row r="9" spans="1:57" s="97" customFormat="1" ht="17.25" customHeight="1" x14ac:dyDescent="0.3">
      <c r="A9" s="122" t="s">
        <v>40</v>
      </c>
      <c r="B9" s="30">
        <v>132.62345145491213</v>
      </c>
      <c r="C9" s="16">
        <v>11</v>
      </c>
      <c r="D9" s="17">
        <f t="shared" si="0"/>
        <v>143.62345145491213</v>
      </c>
      <c r="E9" s="30">
        <v>170.56172572745606</v>
      </c>
      <c r="F9" s="30">
        <v>89.04189303206158</v>
      </c>
      <c r="G9" s="30">
        <v>87.523799234473387</v>
      </c>
      <c r="H9" s="30">
        <v>70.296729020043614</v>
      </c>
      <c r="I9" s="30">
        <v>130.20500987776268</v>
      </c>
      <c r="J9" s="30">
        <v>142.17327756513149</v>
      </c>
      <c r="K9" s="30">
        <v>120.97793966333292</v>
      </c>
      <c r="L9" s="115">
        <v>23.196782622845276</v>
      </c>
      <c r="M9" s="18">
        <f t="shared" si="1"/>
        <v>144.17472228617819</v>
      </c>
      <c r="N9" s="30">
        <v>154.6574114088159</v>
      </c>
      <c r="O9" s="30">
        <v>62.585524961929451</v>
      </c>
      <c r="P9" s="117">
        <v>17.789329354944218</v>
      </c>
      <c r="Q9" s="129">
        <f t="shared" si="2"/>
        <v>80.374854316873666</v>
      </c>
      <c r="R9" s="30">
        <v>50.649478330658106</v>
      </c>
      <c r="S9" s="30">
        <v>88.426374655307242</v>
      </c>
      <c r="T9" s="30">
        <v>97.428113553113548</v>
      </c>
      <c r="U9" s="30">
        <v>108.23500329258758</v>
      </c>
      <c r="V9" s="30">
        <v>50.614268222414289</v>
      </c>
      <c r="W9" s="112">
        <f t="shared" si="3"/>
        <v>1555.9999999999998</v>
      </c>
      <c r="X9" s="124">
        <f t="shared" si="4"/>
        <v>11</v>
      </c>
      <c r="Y9" s="125">
        <f t="shared" si="5"/>
        <v>40.986111977789491</v>
      </c>
      <c r="Z9" s="125">
        <f t="shared" si="6"/>
        <v>1607.9861119777893</v>
      </c>
      <c r="AA9" s="104"/>
      <c r="AB9" s="104">
        <f t="shared" si="7"/>
        <v>140.62345145491213</v>
      </c>
      <c r="AC9" s="109">
        <f t="shared" si="8"/>
        <v>181.56172572745606</v>
      </c>
      <c r="AD9" s="109">
        <f t="shared" si="9"/>
        <v>59.04189303206158</v>
      </c>
      <c r="AE9" s="104">
        <f t="shared" si="10"/>
        <v>87.523799234473387</v>
      </c>
      <c r="AF9" s="109">
        <f t="shared" si="11"/>
        <v>67.296729020043614</v>
      </c>
      <c r="AG9" s="109">
        <f t="shared" si="12"/>
        <v>130.20500987776268</v>
      </c>
      <c r="AH9" s="109">
        <f t="shared" si="13"/>
        <v>141.17327756513149</v>
      </c>
      <c r="AI9" s="104">
        <f t="shared" si="14"/>
        <v>125.97793966333292</v>
      </c>
      <c r="AJ9" s="104">
        <f t="shared" si="15"/>
        <v>159.6574114088159</v>
      </c>
      <c r="AK9" s="109">
        <f t="shared" si="16"/>
        <v>72.585524961929451</v>
      </c>
      <c r="AL9" s="104">
        <f t="shared" si="17"/>
        <v>45.649478330658106</v>
      </c>
      <c r="AM9" s="104">
        <f t="shared" si="18"/>
        <v>88.426374655307242</v>
      </c>
      <c r="AN9" s="104">
        <f t="shared" si="18"/>
        <v>97.428113553113548</v>
      </c>
      <c r="AO9" s="104">
        <f t="shared" si="19"/>
        <v>108.23500329258758</v>
      </c>
    </row>
    <row r="10" spans="1:57" s="97" customFormat="1" ht="17.25" customHeight="1" x14ac:dyDescent="0.3">
      <c r="A10" s="122" t="s">
        <v>41</v>
      </c>
      <c r="B10" s="30">
        <v>133.5044655718813</v>
      </c>
      <c r="C10" s="16">
        <v>11</v>
      </c>
      <c r="D10" s="17">
        <f t="shared" si="0"/>
        <v>144.5044655718813</v>
      </c>
      <c r="E10" s="30">
        <v>171.68973278594066</v>
      </c>
      <c r="F10" s="30">
        <v>89.883448831131432</v>
      </c>
      <c r="G10" s="30">
        <v>88.142540745771072</v>
      </c>
      <c r="H10" s="31">
        <v>70.814893556817708</v>
      </c>
      <c r="I10" s="30">
        <v>131.12548231263119</v>
      </c>
      <c r="J10" s="30">
        <v>143.18542798493641</v>
      </c>
      <c r="K10" s="30">
        <v>121.79783512367781</v>
      </c>
      <c r="L10" s="115">
        <v>25.590785510603283</v>
      </c>
      <c r="M10" s="18">
        <f t="shared" si="1"/>
        <v>147.3886206342811</v>
      </c>
      <c r="N10" s="30">
        <v>155.71540082108905</v>
      </c>
      <c r="O10" s="30">
        <v>62.957273531711728</v>
      </c>
      <c r="P10" s="117">
        <v>18.545310082580862</v>
      </c>
      <c r="Q10" s="129">
        <f t="shared" si="2"/>
        <v>81.50258361429259</v>
      </c>
      <c r="R10" s="30">
        <v>51.042887239165331</v>
      </c>
      <c r="S10" s="30">
        <v>89.051496841173815</v>
      </c>
      <c r="T10" s="30">
        <v>98.116872710622715</v>
      </c>
      <c r="U10" s="30">
        <v>109.00016077087707</v>
      </c>
      <c r="V10" s="30">
        <v>50.972081172572743</v>
      </c>
      <c r="W10" s="112">
        <f t="shared" si="3"/>
        <v>1567</v>
      </c>
      <c r="X10" s="21">
        <f t="shared" si="4"/>
        <v>11</v>
      </c>
      <c r="Y10" s="22">
        <f t="shared" si="5"/>
        <v>44.136095593184145</v>
      </c>
      <c r="Z10" s="22">
        <f t="shared" si="6"/>
        <v>1622.1360955931841</v>
      </c>
      <c r="AA10" s="104"/>
      <c r="AB10" s="104">
        <f t="shared" si="7"/>
        <v>141.5044655718813</v>
      </c>
      <c r="AC10" s="109">
        <f t="shared" si="8"/>
        <v>182.68973278594066</v>
      </c>
      <c r="AD10" s="109">
        <f t="shared" si="9"/>
        <v>59.883448831131432</v>
      </c>
      <c r="AE10" s="104">
        <f t="shared" si="10"/>
        <v>88.142540745771072</v>
      </c>
      <c r="AF10" s="109">
        <f t="shared" si="11"/>
        <v>67.814893556817708</v>
      </c>
      <c r="AG10" s="109">
        <f t="shared" si="12"/>
        <v>131.12548231263119</v>
      </c>
      <c r="AH10" s="109">
        <f t="shared" si="13"/>
        <v>142.18542798493641</v>
      </c>
      <c r="AI10" s="104">
        <f t="shared" si="14"/>
        <v>126.79783512367781</v>
      </c>
      <c r="AJ10" s="104">
        <f t="shared" si="15"/>
        <v>160.71540082108905</v>
      </c>
      <c r="AK10" s="109">
        <f t="shared" si="16"/>
        <v>72.957273531711735</v>
      </c>
      <c r="AL10" s="104">
        <f t="shared" si="17"/>
        <v>46.042887239165331</v>
      </c>
      <c r="AM10" s="104">
        <f t="shared" si="18"/>
        <v>89.051496841173815</v>
      </c>
      <c r="AN10" s="104">
        <f t="shared" si="18"/>
        <v>98.116872710622715</v>
      </c>
      <c r="AO10" s="104">
        <f t="shared" si="19"/>
        <v>109.00016077087707</v>
      </c>
    </row>
    <row r="11" spans="1:57" s="97" customFormat="1" ht="17.25" customHeight="1" x14ac:dyDescent="0.3">
      <c r="A11" s="122" t="s">
        <v>42</v>
      </c>
      <c r="B11" s="113">
        <v>138.22990492653415</v>
      </c>
      <c r="C11" s="16">
        <v>12</v>
      </c>
      <c r="D11" s="17">
        <f t="shared" si="0"/>
        <v>150.22990492653415</v>
      </c>
      <c r="E11" s="113">
        <v>177.73995246326706</v>
      </c>
      <c r="F11" s="113">
        <v>94.397248117051504</v>
      </c>
      <c r="G11" s="113">
        <v>91.461245215458689</v>
      </c>
      <c r="H11" s="114">
        <v>73.594139708605994</v>
      </c>
      <c r="I11" s="113">
        <v>136.06256173601679</v>
      </c>
      <c r="J11" s="113">
        <v>148.61423478207186</v>
      </c>
      <c r="K11" s="113">
        <v>126.19545622916409</v>
      </c>
      <c r="L11" s="115">
        <v>28.61126264979044</v>
      </c>
      <c r="M11" s="18">
        <f t="shared" si="1"/>
        <v>154.80671887895454</v>
      </c>
      <c r="N11" s="113">
        <v>161.39007130509941</v>
      </c>
      <c r="O11" s="113">
        <v>64.951197678725762</v>
      </c>
      <c r="P11" s="117">
        <v>18.458102013103336</v>
      </c>
      <c r="Q11" s="129">
        <f t="shared" si="2"/>
        <v>83.409299691829091</v>
      </c>
      <c r="R11" s="113">
        <v>53.152989566613165</v>
      </c>
      <c r="S11" s="113">
        <v>92.404424929003582</v>
      </c>
      <c r="T11" s="113">
        <v>101.81112637362638</v>
      </c>
      <c r="U11" s="113">
        <v>113.10418724533895</v>
      </c>
      <c r="V11" s="113">
        <v>52.891259723422642</v>
      </c>
      <c r="W11" s="112">
        <f t="shared" si="3"/>
        <v>1626</v>
      </c>
      <c r="X11" s="124">
        <f t="shared" si="4"/>
        <v>12</v>
      </c>
      <c r="Y11" s="125">
        <f t="shared" si="5"/>
        <v>47.069364662893776</v>
      </c>
      <c r="Z11" s="125">
        <f t="shared" si="6"/>
        <v>1685.0693646628938</v>
      </c>
      <c r="AA11" s="104"/>
      <c r="AB11" s="104">
        <f t="shared" si="7"/>
        <v>146.22990492653415</v>
      </c>
      <c r="AC11" s="109">
        <f t="shared" si="8"/>
        <v>188.73995246326706</v>
      </c>
      <c r="AD11" s="109">
        <f t="shared" si="9"/>
        <v>64.397248117051504</v>
      </c>
      <c r="AE11" s="104">
        <f t="shared" si="10"/>
        <v>91.461245215458689</v>
      </c>
      <c r="AF11" s="109">
        <f t="shared" si="11"/>
        <v>70.594139708605994</v>
      </c>
      <c r="AG11" s="109">
        <f t="shared" si="12"/>
        <v>136.06256173601679</v>
      </c>
      <c r="AH11" s="109">
        <f t="shared" si="13"/>
        <v>147.61423478207186</v>
      </c>
      <c r="AI11" s="104">
        <f t="shared" si="14"/>
        <v>131.19545622916411</v>
      </c>
      <c r="AJ11" s="104">
        <f t="shared" si="15"/>
        <v>166.39007130509941</v>
      </c>
      <c r="AK11" s="109">
        <f t="shared" si="16"/>
        <v>74.951197678725762</v>
      </c>
      <c r="AL11" s="104">
        <f t="shared" si="17"/>
        <v>48.152989566613165</v>
      </c>
      <c r="AM11" s="104">
        <f t="shared" si="18"/>
        <v>92.404424929003582</v>
      </c>
      <c r="AN11" s="104">
        <f t="shared" si="18"/>
        <v>101.81112637362638</v>
      </c>
      <c r="AO11" s="104">
        <f t="shared" si="19"/>
        <v>113.10418724533895</v>
      </c>
    </row>
    <row r="12" spans="1:57" s="99" customFormat="1" ht="17.25" customHeight="1" x14ac:dyDescent="0.3">
      <c r="A12" s="122" t="s">
        <v>43</v>
      </c>
      <c r="B12" s="30">
        <v>144.95764909248055</v>
      </c>
      <c r="C12" s="16">
        <v>12</v>
      </c>
      <c r="D12" s="17">
        <f t="shared" si="0"/>
        <v>156.95764909248055</v>
      </c>
      <c r="E12" s="30">
        <v>186.35382454624028</v>
      </c>
      <c r="F12" s="30">
        <v>100.82367421903939</v>
      </c>
      <c r="G12" s="30">
        <v>96.186180392641063</v>
      </c>
      <c r="H12" s="30">
        <v>77.551032534880846</v>
      </c>
      <c r="I12" s="30">
        <v>143.09162396592171</v>
      </c>
      <c r="J12" s="30">
        <v>156.3433834424003</v>
      </c>
      <c r="K12" s="30">
        <v>132.4564761081615</v>
      </c>
      <c r="L12" s="115">
        <v>31.654846801455435</v>
      </c>
      <c r="M12" s="18">
        <f t="shared" si="1"/>
        <v>164.11132290961694</v>
      </c>
      <c r="N12" s="30">
        <v>169.46926318063959</v>
      </c>
      <c r="O12" s="30">
        <v>67.790004938881339</v>
      </c>
      <c r="P12" s="117">
        <v>18.296507405798408</v>
      </c>
      <c r="Q12" s="129">
        <f t="shared" si="2"/>
        <v>86.086512344679747</v>
      </c>
      <c r="R12" s="30">
        <v>56.157203049759232</v>
      </c>
      <c r="S12" s="30">
        <v>97.178085257439193</v>
      </c>
      <c r="T12" s="30">
        <v>107.07074175824175</v>
      </c>
      <c r="U12" s="30">
        <v>118.94720798864059</v>
      </c>
      <c r="V12" s="30">
        <v>55.623649524632668</v>
      </c>
      <c r="W12" s="112">
        <f t="shared" si="3"/>
        <v>1709.9999999999998</v>
      </c>
      <c r="X12" s="21">
        <f t="shared" si="4"/>
        <v>12</v>
      </c>
      <c r="Y12" s="22">
        <f t="shared" si="5"/>
        <v>49.951354207253843</v>
      </c>
      <c r="Z12" s="22">
        <f t="shared" si="6"/>
        <v>1771.9513542072536</v>
      </c>
      <c r="AA12" s="104"/>
      <c r="AB12" s="104">
        <f t="shared" si="7"/>
        <v>152.95764909248055</v>
      </c>
      <c r="AC12" s="109">
        <f t="shared" si="8"/>
        <v>197.35382454624028</v>
      </c>
      <c r="AD12" s="109">
        <f t="shared" si="9"/>
        <v>70.82367421903939</v>
      </c>
      <c r="AE12" s="104">
        <f t="shared" si="10"/>
        <v>96.186180392641063</v>
      </c>
      <c r="AF12" s="109">
        <f t="shared" si="11"/>
        <v>74.551032534880846</v>
      </c>
      <c r="AG12" s="109">
        <f t="shared" si="12"/>
        <v>143.09162396592171</v>
      </c>
      <c r="AH12" s="109">
        <f t="shared" si="13"/>
        <v>155.3433834424003</v>
      </c>
      <c r="AI12" s="104">
        <f t="shared" si="14"/>
        <v>137.4564761081615</v>
      </c>
      <c r="AJ12" s="104">
        <f t="shared" si="15"/>
        <v>174.46926318063959</v>
      </c>
      <c r="AK12" s="109">
        <f t="shared" si="16"/>
        <v>77.790004938881339</v>
      </c>
      <c r="AL12" s="104">
        <f t="shared" si="17"/>
        <v>51.157203049759232</v>
      </c>
      <c r="AM12" s="104">
        <f t="shared" si="18"/>
        <v>97.178085257439193</v>
      </c>
      <c r="AN12" s="104">
        <f t="shared" si="18"/>
        <v>107.07074175824175</v>
      </c>
      <c r="AO12" s="104">
        <f t="shared" si="19"/>
        <v>118.94720798864059</v>
      </c>
    </row>
    <row r="13" spans="1:57" s="97" customFormat="1" ht="17.25" customHeight="1" x14ac:dyDescent="0.3">
      <c r="A13" s="122" t="s">
        <v>44</v>
      </c>
      <c r="B13" s="30">
        <v>169.94641313742437</v>
      </c>
      <c r="C13" s="16">
        <v>14</v>
      </c>
      <c r="D13" s="17">
        <f t="shared" si="0"/>
        <v>183.94641313742437</v>
      </c>
      <c r="E13" s="30">
        <v>218.34820656871219</v>
      </c>
      <c r="F13" s="30">
        <v>124.69325688356588</v>
      </c>
      <c r="G13" s="30">
        <v>113.73593962217556</v>
      </c>
      <c r="H13" s="31">
        <v>92.248063032473141</v>
      </c>
      <c r="I13" s="30">
        <v>169.19956939128286</v>
      </c>
      <c r="J13" s="30">
        <v>185.05164989504877</v>
      </c>
      <c r="K13" s="30">
        <v>155.71169280158045</v>
      </c>
      <c r="L13" s="115">
        <v>27.411313196244365</v>
      </c>
      <c r="M13" s="128">
        <f t="shared" si="1"/>
        <v>183.12300599782481</v>
      </c>
      <c r="N13" s="30">
        <v>199.47769014693174</v>
      </c>
      <c r="O13" s="30">
        <v>78.334146190887751</v>
      </c>
      <c r="P13" s="117">
        <v>17.862874318086277</v>
      </c>
      <c r="Q13" s="129">
        <f t="shared" si="2"/>
        <v>96.19702050897402</v>
      </c>
      <c r="R13" s="30">
        <v>67.31571027287319</v>
      </c>
      <c r="S13" s="30">
        <v>114.90882362020002</v>
      </c>
      <c r="T13" s="30">
        <v>126.60645604395604</v>
      </c>
      <c r="U13" s="30">
        <v>140.64985646376098</v>
      </c>
      <c r="V13" s="30">
        <v>65.772525929127042</v>
      </c>
      <c r="W13" s="112">
        <f t="shared" si="3"/>
        <v>2022.0000000000005</v>
      </c>
      <c r="X13" s="124">
        <f t="shared" si="4"/>
        <v>14</v>
      </c>
      <c r="Y13" s="125">
        <f t="shared" si="5"/>
        <v>45.274187514330642</v>
      </c>
      <c r="Z13" s="125">
        <f t="shared" si="6"/>
        <v>2081.2741875143311</v>
      </c>
      <c r="AA13" s="104"/>
      <c r="AB13" s="104">
        <f t="shared" si="7"/>
        <v>177.94641313742437</v>
      </c>
      <c r="AC13" s="109">
        <f t="shared" si="8"/>
        <v>229.34820656871219</v>
      </c>
      <c r="AD13" s="109">
        <f t="shared" si="9"/>
        <v>94.69325688356588</v>
      </c>
      <c r="AE13" s="104">
        <f t="shared" si="10"/>
        <v>113.73593962217556</v>
      </c>
      <c r="AF13" s="109">
        <f t="shared" si="11"/>
        <v>89.248063032473141</v>
      </c>
      <c r="AG13" s="109">
        <f t="shared" si="12"/>
        <v>169.19956939128286</v>
      </c>
      <c r="AH13" s="109">
        <f t="shared" si="13"/>
        <v>184.05164989504877</v>
      </c>
      <c r="AI13" s="104">
        <f t="shared" si="14"/>
        <v>160.71169280158045</v>
      </c>
      <c r="AJ13" s="104">
        <f t="shared" si="15"/>
        <v>204.47769014693174</v>
      </c>
      <c r="AK13" s="109">
        <f t="shared" si="16"/>
        <v>88.334146190887751</v>
      </c>
      <c r="AL13" s="104">
        <f t="shared" si="17"/>
        <v>62.31571027287319</v>
      </c>
      <c r="AM13" s="104">
        <f t="shared" si="18"/>
        <v>114.90882362020002</v>
      </c>
      <c r="AN13" s="104">
        <f t="shared" si="18"/>
        <v>126.60645604395604</v>
      </c>
      <c r="AO13" s="104">
        <f t="shared" si="19"/>
        <v>140.64985646376098</v>
      </c>
    </row>
    <row r="14" spans="1:57" s="97" customFormat="1" ht="17.25" customHeight="1" x14ac:dyDescent="0.3">
      <c r="A14" s="120" t="s">
        <v>45</v>
      </c>
      <c r="B14" s="113">
        <v>178.27600115240563</v>
      </c>
      <c r="C14" s="16">
        <v>15</v>
      </c>
      <c r="D14" s="17">
        <f t="shared" si="0"/>
        <v>193.27600115240563</v>
      </c>
      <c r="E14" s="113">
        <v>229.01300057620281</v>
      </c>
      <c r="F14" s="113">
        <v>132.64978443840803</v>
      </c>
      <c r="G14" s="113">
        <v>119.58585936535374</v>
      </c>
      <c r="H14" s="114">
        <v>97.147073198337225</v>
      </c>
      <c r="I14" s="113">
        <v>177.90221786640328</v>
      </c>
      <c r="J14" s="113">
        <v>194.62107204593158</v>
      </c>
      <c r="K14" s="113">
        <v>163.46343169938675</v>
      </c>
      <c r="L14" s="115">
        <v>29.974732990529734</v>
      </c>
      <c r="M14" s="128">
        <f t="shared" si="1"/>
        <v>193.43816468991648</v>
      </c>
      <c r="N14" s="113">
        <v>209.48049913569579</v>
      </c>
      <c r="O14" s="113">
        <v>81.848859941556555</v>
      </c>
      <c r="P14" s="118">
        <v>18.268079306809046</v>
      </c>
      <c r="Q14" s="129">
        <f t="shared" si="2"/>
        <v>100.1169392483656</v>
      </c>
      <c r="R14" s="113">
        <v>71.035212680577857</v>
      </c>
      <c r="S14" s="113">
        <v>120.81906974112032</v>
      </c>
      <c r="T14" s="113">
        <v>133.11836080586082</v>
      </c>
      <c r="U14" s="113">
        <v>147.88407262213445</v>
      </c>
      <c r="V14" s="113">
        <v>69.155484730625176</v>
      </c>
      <c r="W14" s="112">
        <f t="shared" si="3"/>
        <v>2126</v>
      </c>
      <c r="X14" s="21">
        <f t="shared" si="4"/>
        <v>15</v>
      </c>
      <c r="Y14" s="22">
        <f t="shared" si="5"/>
        <v>48.24281229733878</v>
      </c>
      <c r="Z14" s="22">
        <f t="shared" si="6"/>
        <v>2189.2428122973388</v>
      </c>
      <c r="AA14" s="104"/>
      <c r="AB14" s="104">
        <f t="shared" si="7"/>
        <v>186.27600115240563</v>
      </c>
      <c r="AC14" s="109">
        <f t="shared" si="8"/>
        <v>240.01300057620281</v>
      </c>
      <c r="AD14" s="109">
        <f t="shared" si="9"/>
        <v>102.64978443840803</v>
      </c>
      <c r="AE14" s="104">
        <f t="shared" si="10"/>
        <v>119.58585936535374</v>
      </c>
      <c r="AF14" s="109">
        <f t="shared" si="11"/>
        <v>94.147073198337225</v>
      </c>
      <c r="AG14" s="109">
        <f t="shared" si="12"/>
        <v>177.90221786640328</v>
      </c>
      <c r="AH14" s="109">
        <f t="shared" si="13"/>
        <v>193.62107204593158</v>
      </c>
      <c r="AI14" s="104">
        <f t="shared" si="14"/>
        <v>168.46343169938675</v>
      </c>
      <c r="AJ14" s="104">
        <f t="shared" si="15"/>
        <v>214.48049913569579</v>
      </c>
      <c r="AK14" s="109">
        <f t="shared" si="16"/>
        <v>91.848859941556555</v>
      </c>
      <c r="AL14" s="104">
        <f t="shared" si="17"/>
        <v>66.035212680577857</v>
      </c>
      <c r="AM14" s="104">
        <f t="shared" si="18"/>
        <v>120.81906974112032</v>
      </c>
      <c r="AN14" s="104">
        <f t="shared" si="18"/>
        <v>133.11836080586082</v>
      </c>
      <c r="AO14" s="104">
        <f t="shared" si="19"/>
        <v>147.88407262213445</v>
      </c>
    </row>
    <row r="15" spans="1:57" s="97" customFormat="1" ht="17.25" customHeight="1" x14ac:dyDescent="0.3">
      <c r="A15" s="121" t="s">
        <v>46</v>
      </c>
      <c r="B15" s="28">
        <v>182.92134831460675</v>
      </c>
      <c r="C15" s="16">
        <v>10</v>
      </c>
      <c r="D15" s="17">
        <f t="shared" si="0"/>
        <v>192.92134831460675</v>
      </c>
      <c r="E15" s="28">
        <v>234.96067415730337</v>
      </c>
      <c r="F15" s="28">
        <v>137.0870786516854</v>
      </c>
      <c r="G15" s="28">
        <v>122.84831460674157</v>
      </c>
      <c r="H15" s="138">
        <v>99.87921348314606</v>
      </c>
      <c r="I15" s="28">
        <v>182.75561797752809</v>
      </c>
      <c r="J15" s="28">
        <v>199.95786516853931</v>
      </c>
      <c r="K15" s="28">
        <v>167.7865168539326</v>
      </c>
      <c r="L15" s="146">
        <v>29.603138931347043</v>
      </c>
      <c r="M15" s="146">
        <f t="shared" si="1"/>
        <v>197.38965578527964</v>
      </c>
      <c r="N15" s="28">
        <v>215.05898876404495</v>
      </c>
      <c r="O15" s="28">
        <v>83.808988764044926</v>
      </c>
      <c r="P15" s="147">
        <v>17.551533176886466</v>
      </c>
      <c r="Q15" s="146">
        <f t="shared" si="2"/>
        <v>101.36052194093139</v>
      </c>
      <c r="R15" s="28">
        <v>73.109550561797761</v>
      </c>
      <c r="S15" s="28">
        <v>124.11516853932585</v>
      </c>
      <c r="T15" s="28">
        <v>136.75</v>
      </c>
      <c r="U15" s="28">
        <v>151.91853932584272</v>
      </c>
      <c r="V15" s="28">
        <v>71.042134831460672</v>
      </c>
      <c r="W15" s="123">
        <f t="shared" si="3"/>
        <v>2184</v>
      </c>
      <c r="X15" s="124">
        <f t="shared" si="4"/>
        <v>10</v>
      </c>
      <c r="Y15" s="125">
        <f t="shared" si="5"/>
        <v>47.154672108233513</v>
      </c>
      <c r="Z15" s="125">
        <f t="shared" si="6"/>
        <v>2241.1546721082336</v>
      </c>
      <c r="AA15" s="104"/>
      <c r="AB15" s="104">
        <f t="shared" si="7"/>
        <v>190.92134831460675</v>
      </c>
      <c r="AC15" s="109">
        <f t="shared" si="8"/>
        <v>245.9606741573034</v>
      </c>
      <c r="AD15" s="109">
        <f t="shared" si="9"/>
        <v>107.0870786516854</v>
      </c>
      <c r="AE15" s="104">
        <f t="shared" si="10"/>
        <v>122.84831460674157</v>
      </c>
      <c r="AF15" s="109">
        <f t="shared" si="11"/>
        <v>96.87921348314606</v>
      </c>
      <c r="AG15" s="109">
        <f t="shared" si="12"/>
        <v>182.75561797752809</v>
      </c>
      <c r="AH15" s="109">
        <f t="shared" si="13"/>
        <v>198.95786516853931</v>
      </c>
      <c r="AI15" s="104">
        <f t="shared" si="14"/>
        <v>172.7865168539326</v>
      </c>
      <c r="AJ15" s="104">
        <f t="shared" si="15"/>
        <v>220.05898876404495</v>
      </c>
      <c r="AK15" s="109">
        <f t="shared" si="16"/>
        <v>93.808988764044926</v>
      </c>
      <c r="AL15" s="104">
        <f t="shared" si="17"/>
        <v>68.109550561797761</v>
      </c>
      <c r="AM15" s="104">
        <f t="shared" si="18"/>
        <v>124.11516853932585</v>
      </c>
      <c r="AN15" s="104">
        <f t="shared" si="18"/>
        <v>136.75</v>
      </c>
      <c r="AO15" s="104">
        <f t="shared" si="19"/>
        <v>151.91853932584272</v>
      </c>
    </row>
    <row r="16" spans="1:57" s="97" customFormat="1" ht="17.25" customHeight="1" x14ac:dyDescent="0.3">
      <c r="A16" s="122" t="s">
        <v>47</v>
      </c>
      <c r="B16" s="30">
        <v>178.5963699222126</v>
      </c>
      <c r="C16" s="16">
        <v>9</v>
      </c>
      <c r="D16" s="17">
        <f t="shared" si="0"/>
        <v>187.5963699222126</v>
      </c>
      <c r="E16" s="30">
        <v>229.4231849611063</v>
      </c>
      <c r="F16" s="30">
        <v>132.9558047289789</v>
      </c>
      <c r="G16" s="30">
        <v>119.8108562785529</v>
      </c>
      <c r="H16" s="30">
        <v>97.335496666255082</v>
      </c>
      <c r="I16" s="30">
        <v>178.23693511544636</v>
      </c>
      <c r="J16" s="30">
        <v>194.98912674404247</v>
      </c>
      <c r="K16" s="30">
        <v>163.76157550314855</v>
      </c>
      <c r="L16" s="115">
        <v>27.50370990598994</v>
      </c>
      <c r="M16" s="128">
        <f t="shared" si="1"/>
        <v>191.2652854091385</v>
      </c>
      <c r="N16" s="30">
        <v>209.86522255834055</v>
      </c>
      <c r="O16" s="30">
        <v>81.984041239659206</v>
      </c>
      <c r="P16" s="118">
        <v>17.193494347126904</v>
      </c>
      <c r="Q16" s="129">
        <f t="shared" si="2"/>
        <v>99.177535586786107</v>
      </c>
      <c r="R16" s="30">
        <v>71.178270465489575</v>
      </c>
      <c r="S16" s="30">
        <v>121.04638689961725</v>
      </c>
      <c r="T16" s="30">
        <v>133.36881868131869</v>
      </c>
      <c r="U16" s="30">
        <v>148.1623117051488</v>
      </c>
      <c r="V16" s="30">
        <v>69.28559853068279</v>
      </c>
      <c r="W16" s="112">
        <f t="shared" si="3"/>
        <v>2130.0000000000005</v>
      </c>
      <c r="X16" s="21">
        <f t="shared" si="4"/>
        <v>9</v>
      </c>
      <c r="Y16" s="22">
        <f t="shared" si="5"/>
        <v>44.697204253116844</v>
      </c>
      <c r="Z16" s="22">
        <f t="shared" si="6"/>
        <v>2183.6972042531174</v>
      </c>
      <c r="AA16" s="104"/>
      <c r="AB16" s="104">
        <f t="shared" si="7"/>
        <v>186.5963699222126</v>
      </c>
      <c r="AC16" s="109">
        <f t="shared" si="8"/>
        <v>240.4231849611063</v>
      </c>
      <c r="AD16" s="109">
        <f t="shared" si="9"/>
        <v>102.9558047289789</v>
      </c>
      <c r="AE16" s="104">
        <f t="shared" si="10"/>
        <v>119.8108562785529</v>
      </c>
      <c r="AF16" s="109">
        <f t="shared" si="11"/>
        <v>94.335496666255082</v>
      </c>
      <c r="AG16" s="109">
        <f t="shared" si="12"/>
        <v>178.23693511544636</v>
      </c>
      <c r="AH16" s="109">
        <f t="shared" si="13"/>
        <v>193.98912674404247</v>
      </c>
      <c r="AI16" s="104">
        <f t="shared" si="14"/>
        <v>168.76157550314855</v>
      </c>
      <c r="AJ16" s="104">
        <f t="shared" si="15"/>
        <v>214.86522255834055</v>
      </c>
      <c r="AK16" s="109">
        <f t="shared" si="16"/>
        <v>91.984041239659206</v>
      </c>
      <c r="AL16" s="104">
        <f t="shared" si="17"/>
        <v>66.178270465489575</v>
      </c>
      <c r="AM16" s="104">
        <f t="shared" si="18"/>
        <v>121.04638689961725</v>
      </c>
      <c r="AN16" s="104">
        <f t="shared" si="18"/>
        <v>133.36881868131869</v>
      </c>
      <c r="AO16" s="104">
        <f t="shared" si="19"/>
        <v>148.1623117051488</v>
      </c>
    </row>
    <row r="17" spans="1:41" s="97" customFormat="1" ht="17.25" customHeight="1" x14ac:dyDescent="0.3">
      <c r="A17" s="120" t="s">
        <v>48</v>
      </c>
      <c r="B17" s="31">
        <v>181.23941227312014</v>
      </c>
      <c r="C17" s="16">
        <v>9</v>
      </c>
      <c r="D17" s="17">
        <f t="shared" si="0"/>
        <v>190.23941227312014</v>
      </c>
      <c r="E17" s="31">
        <v>232.80720613656007</v>
      </c>
      <c r="F17" s="31">
        <v>135.48047212618843</v>
      </c>
      <c r="G17" s="31">
        <v>121.66708081244597</v>
      </c>
      <c r="H17" s="31">
        <v>98.88999027657735</v>
      </c>
      <c r="I17" s="31">
        <v>180.99835242005187</v>
      </c>
      <c r="J17" s="31">
        <v>198.02557800345721</v>
      </c>
      <c r="K17" s="31">
        <v>166.22126188418324</v>
      </c>
      <c r="L17" s="115">
        <v>26.680035389803088</v>
      </c>
      <c r="M17" s="128">
        <f t="shared" si="1"/>
        <v>192.90129727398633</v>
      </c>
      <c r="N17" s="31">
        <v>213.03919079515993</v>
      </c>
      <c r="O17" s="31">
        <v>83.099286949006043</v>
      </c>
      <c r="P17" s="118">
        <v>17.61729399910304</v>
      </c>
      <c r="Q17" s="129">
        <f t="shared" si="2"/>
        <v>100.71658094810908</v>
      </c>
      <c r="R17" s="31">
        <v>72.358497191011239</v>
      </c>
      <c r="S17" s="31">
        <v>122.92175345721695</v>
      </c>
      <c r="T17" s="31">
        <v>135.43509615384616</v>
      </c>
      <c r="U17" s="31">
        <v>150.45778414001731</v>
      </c>
      <c r="V17" s="31">
        <v>70.35903738115816</v>
      </c>
      <c r="W17" s="112">
        <f t="shared" si="3"/>
        <v>2162.9999999999995</v>
      </c>
      <c r="X17" s="21">
        <f t="shared" si="4"/>
        <v>9</v>
      </c>
      <c r="Y17" s="22">
        <f t="shared" si="5"/>
        <v>44.297329388906128</v>
      </c>
      <c r="Z17" s="22">
        <f t="shared" si="6"/>
        <v>2216.2973293889058</v>
      </c>
      <c r="AA17" s="104"/>
      <c r="AB17" s="104">
        <f t="shared" si="7"/>
        <v>189.23941227312014</v>
      </c>
      <c r="AC17" s="109">
        <f t="shared" si="8"/>
        <v>243.80720613656007</v>
      </c>
      <c r="AD17" s="109">
        <f t="shared" si="9"/>
        <v>105.48047212618843</v>
      </c>
      <c r="AE17" s="104">
        <f t="shared" si="10"/>
        <v>121.66708081244597</v>
      </c>
      <c r="AF17" s="109">
        <f t="shared" si="11"/>
        <v>95.88999027657735</v>
      </c>
      <c r="AG17" s="109">
        <f t="shared" si="12"/>
        <v>180.99835242005187</v>
      </c>
      <c r="AH17" s="109">
        <f t="shared" si="13"/>
        <v>197.02557800345721</v>
      </c>
      <c r="AI17" s="104">
        <f t="shared" si="14"/>
        <v>171.22126188418324</v>
      </c>
      <c r="AJ17" s="104">
        <f t="shared" si="15"/>
        <v>218.03919079515993</v>
      </c>
      <c r="AK17" s="109">
        <f t="shared" si="16"/>
        <v>93.099286949006043</v>
      </c>
      <c r="AL17" s="104">
        <f t="shared" si="17"/>
        <v>67.358497191011239</v>
      </c>
      <c r="AM17" s="104">
        <f t="shared" si="18"/>
        <v>122.92175345721695</v>
      </c>
      <c r="AN17" s="104">
        <f t="shared" si="18"/>
        <v>135.43509615384616</v>
      </c>
      <c r="AO17" s="104">
        <f t="shared" si="19"/>
        <v>150.45778414001731</v>
      </c>
    </row>
    <row r="18" spans="1:41" s="97" customFormat="1" ht="17.25" customHeight="1" x14ac:dyDescent="0.3">
      <c r="A18" s="120" t="s">
        <v>49</v>
      </c>
      <c r="B18" s="31">
        <v>178.1959089599539</v>
      </c>
      <c r="C18" s="16">
        <v>12</v>
      </c>
      <c r="D18" s="17">
        <f t="shared" si="0"/>
        <v>190.1959089599539</v>
      </c>
      <c r="E18" s="31">
        <v>228.91045447997695</v>
      </c>
      <c r="F18" s="31">
        <v>142.57327936576533</v>
      </c>
      <c r="G18" s="31">
        <v>119.52961013705395</v>
      </c>
      <c r="H18" s="31">
        <v>97.099967331357774</v>
      </c>
      <c r="I18" s="31">
        <v>177.81853855414249</v>
      </c>
      <c r="J18" s="31">
        <v>194.52905837140386</v>
      </c>
      <c r="K18" s="31">
        <v>163.38889574844632</v>
      </c>
      <c r="L18" s="115">
        <v>26.473526531045799</v>
      </c>
      <c r="M18" s="128">
        <f t="shared" si="1"/>
        <v>189.86242227949211</v>
      </c>
      <c r="N18" s="31">
        <v>209.38431828003459</v>
      </c>
      <c r="O18" s="31">
        <v>81.815064617030899</v>
      </c>
      <c r="P18" s="118">
        <v>17.728848958988948</v>
      </c>
      <c r="Q18" s="129">
        <f t="shared" si="2"/>
        <v>99.543913576019847</v>
      </c>
      <c r="R18" s="31">
        <v>70.999448234349927</v>
      </c>
      <c r="S18" s="31">
        <v>120.76224045149608</v>
      </c>
      <c r="T18" s="31">
        <v>133.05574633699635</v>
      </c>
      <c r="U18" s="31">
        <v>147.81451285138084</v>
      </c>
      <c r="V18" s="31">
        <v>69.122956280610765</v>
      </c>
      <c r="W18" s="112">
        <f t="shared" si="3"/>
        <v>2135</v>
      </c>
      <c r="X18" s="21">
        <f t="shared" si="4"/>
        <v>12</v>
      </c>
      <c r="Y18" s="22">
        <f t="shared" si="5"/>
        <v>44.202375490034747</v>
      </c>
      <c r="Z18" s="22">
        <f t="shared" si="6"/>
        <v>2191.2023754900347</v>
      </c>
      <c r="AA18" s="104"/>
      <c r="AB18" s="104">
        <f t="shared" si="7"/>
        <v>186.1959089599539</v>
      </c>
      <c r="AC18" s="109">
        <f t="shared" si="8"/>
        <v>239.91045447997695</v>
      </c>
      <c r="AD18" s="109">
        <f>F18-10-10-5-5-AE1786+10</f>
        <v>122.57327936576533</v>
      </c>
      <c r="AE18" s="104">
        <f t="shared" si="10"/>
        <v>119.52961013705395</v>
      </c>
      <c r="AF18" s="109">
        <f t="shared" si="11"/>
        <v>94.099967331357774</v>
      </c>
      <c r="AG18" s="109">
        <f t="shared" si="12"/>
        <v>177.81853855414249</v>
      </c>
      <c r="AH18" s="109">
        <f t="shared" si="13"/>
        <v>193.52905837140386</v>
      </c>
      <c r="AI18" s="104">
        <f t="shared" si="14"/>
        <v>168.38889574844632</v>
      </c>
      <c r="AJ18" s="104">
        <f t="shared" si="15"/>
        <v>214.38431828003459</v>
      </c>
      <c r="AK18" s="109">
        <f t="shared" si="16"/>
        <v>91.815064617030899</v>
      </c>
      <c r="AL18" s="104">
        <f t="shared" si="17"/>
        <v>65.999448234349927</v>
      </c>
      <c r="AM18" s="104">
        <f t="shared" si="18"/>
        <v>120.76224045149608</v>
      </c>
      <c r="AN18" s="104">
        <f t="shared" si="18"/>
        <v>133.05574633699635</v>
      </c>
      <c r="AO18" s="104">
        <f t="shared" si="19"/>
        <v>147.81451285138084</v>
      </c>
    </row>
    <row r="19" spans="1:41" s="97" customFormat="1" ht="17.25" customHeight="1" x14ac:dyDescent="0.3">
      <c r="A19" s="130" t="s">
        <v>50</v>
      </c>
      <c r="B19" s="114">
        <v>180.75885911840967</v>
      </c>
      <c r="C19" s="131">
        <v>9</v>
      </c>
      <c r="D19" s="131">
        <f t="shared" si="0"/>
        <v>189.75885911840967</v>
      </c>
      <c r="E19" s="114">
        <v>232.19192955920482</v>
      </c>
      <c r="F19" s="114">
        <v>135.02144169033215</v>
      </c>
      <c r="G19" s="114">
        <v>121.32958544264723</v>
      </c>
      <c r="H19" s="114">
        <v>98.607355074700564</v>
      </c>
      <c r="I19" s="114">
        <v>180.49627654648722</v>
      </c>
      <c r="J19" s="114">
        <v>197.47349595629089</v>
      </c>
      <c r="K19" s="114">
        <v>165.77404617854057</v>
      </c>
      <c r="L19" s="132">
        <v>26.330999281636529</v>
      </c>
      <c r="M19" s="133">
        <f t="shared" si="1"/>
        <v>192.10504546017711</v>
      </c>
      <c r="N19" s="114">
        <v>212.46210566119277</v>
      </c>
      <c r="O19" s="114">
        <v>82.896515001852066</v>
      </c>
      <c r="P19" s="134">
        <v>17.253345384019553</v>
      </c>
      <c r="Q19" s="148">
        <f t="shared" si="2"/>
        <v>100.14986038587162</v>
      </c>
      <c r="R19" s="114">
        <v>72.143910513643661</v>
      </c>
      <c r="S19" s="114">
        <v>122.58077771947154</v>
      </c>
      <c r="T19" s="114">
        <v>135.05940934065933</v>
      </c>
      <c r="U19" s="114">
        <v>150.04042551549577</v>
      </c>
      <c r="V19" s="114">
        <v>70.163866681071738</v>
      </c>
      <c r="W19" s="123">
        <f t="shared" si="3"/>
        <v>2157</v>
      </c>
      <c r="X19" s="135">
        <f t="shared" si="4"/>
        <v>9</v>
      </c>
      <c r="Y19" s="136">
        <f t="shared" si="5"/>
        <v>43.584344665656083</v>
      </c>
      <c r="Z19" s="136">
        <f t="shared" si="6"/>
        <v>2209.5843446656559</v>
      </c>
      <c r="AA19" s="104"/>
      <c r="AB19" s="104">
        <f t="shared" si="7"/>
        <v>188.75885911840967</v>
      </c>
      <c r="AC19" s="109">
        <f t="shared" si="8"/>
        <v>243.19192955920482</v>
      </c>
      <c r="AD19" s="109">
        <f t="shared" ref="AD19:AD28" si="20">F19-10-10-5-5-10+10</f>
        <v>105.02144169033215</v>
      </c>
      <c r="AE19" s="104">
        <f t="shared" si="10"/>
        <v>121.32958544264723</v>
      </c>
      <c r="AF19" s="109">
        <f t="shared" si="11"/>
        <v>95.607355074700564</v>
      </c>
      <c r="AG19" s="109">
        <f t="shared" si="12"/>
        <v>180.49627654648722</v>
      </c>
      <c r="AH19" s="109">
        <f t="shared" si="13"/>
        <v>196.47349595629089</v>
      </c>
      <c r="AI19" s="104">
        <f t="shared" si="14"/>
        <v>170.77404617854057</v>
      </c>
      <c r="AJ19" s="104">
        <f t="shared" si="15"/>
        <v>217.46210566119277</v>
      </c>
      <c r="AK19" s="109">
        <f t="shared" si="16"/>
        <v>92.896515001852066</v>
      </c>
      <c r="AL19" s="104">
        <f t="shared" si="17"/>
        <v>67.143910513643661</v>
      </c>
      <c r="AM19" s="104">
        <f t="shared" si="18"/>
        <v>122.58077771947154</v>
      </c>
      <c r="AN19" s="104">
        <f t="shared" si="18"/>
        <v>135.05940934065933</v>
      </c>
      <c r="AO19" s="104">
        <f t="shared" si="19"/>
        <v>150.04042551549577</v>
      </c>
    </row>
    <row r="20" spans="1:41" s="97" customFormat="1" ht="17.25" customHeight="1" x14ac:dyDescent="0.3">
      <c r="A20" s="120" t="s">
        <v>51</v>
      </c>
      <c r="B20" s="31">
        <v>177.6352636127917</v>
      </c>
      <c r="C20" s="16">
        <v>9</v>
      </c>
      <c r="D20" s="17">
        <f t="shared" si="0"/>
        <v>186.6352636127917</v>
      </c>
      <c r="E20" s="31">
        <v>228.19263180639584</v>
      </c>
      <c r="F20" s="31">
        <v>132.03774385726635</v>
      </c>
      <c r="G20" s="31">
        <v>119.13586553895541</v>
      </c>
      <c r="H20" s="31">
        <v>96.770226262501538</v>
      </c>
      <c r="I20" s="31">
        <v>177.23278336831709</v>
      </c>
      <c r="J20" s="31">
        <v>193.88496264970985</v>
      </c>
      <c r="K20" s="31">
        <v>162.8671440918632</v>
      </c>
      <c r="L20" s="115">
        <v>26.903777647335332</v>
      </c>
      <c r="M20" s="128">
        <f t="shared" si="1"/>
        <v>189.77092173919851</v>
      </c>
      <c r="N20" s="31">
        <v>208.71105229040623</v>
      </c>
      <c r="O20" s="31">
        <v>81.578497345351266</v>
      </c>
      <c r="P20" s="118">
        <v>16.795339086787948</v>
      </c>
      <c r="Q20" s="129">
        <f t="shared" si="2"/>
        <v>98.373836432139214</v>
      </c>
      <c r="R20" s="31">
        <v>70.74909711075442</v>
      </c>
      <c r="S20" s="31">
        <v>120.36443542412644</v>
      </c>
      <c r="T20" s="31">
        <v>132.61744505494505</v>
      </c>
      <c r="U20" s="31">
        <v>147.32759445610571</v>
      </c>
      <c r="V20" s="31">
        <v>68.895257130509933</v>
      </c>
      <c r="W20" s="112">
        <f t="shared" si="3"/>
        <v>2118</v>
      </c>
      <c r="X20" s="21">
        <f t="shared" si="4"/>
        <v>9</v>
      </c>
      <c r="Y20" s="22">
        <f t="shared" si="5"/>
        <v>43.69911673412328</v>
      </c>
      <c r="Z20" s="22">
        <f t="shared" si="6"/>
        <v>2170.6991167341234</v>
      </c>
      <c r="AA20" s="104"/>
      <c r="AB20" s="104">
        <f t="shared" si="7"/>
        <v>185.6352636127917</v>
      </c>
      <c r="AC20" s="109">
        <f t="shared" si="8"/>
        <v>239.19263180639584</v>
      </c>
      <c r="AD20" s="109">
        <f t="shared" si="20"/>
        <v>102.03774385726635</v>
      </c>
      <c r="AE20" s="104">
        <f t="shared" si="10"/>
        <v>119.13586553895541</v>
      </c>
      <c r="AF20" s="109">
        <f t="shared" si="11"/>
        <v>93.770226262501538</v>
      </c>
      <c r="AG20" s="109">
        <f t="shared" si="12"/>
        <v>177.23278336831709</v>
      </c>
      <c r="AH20" s="109">
        <f t="shared" si="13"/>
        <v>192.88496264970985</v>
      </c>
      <c r="AI20" s="104">
        <f t="shared" si="14"/>
        <v>167.8671440918632</v>
      </c>
      <c r="AJ20" s="104">
        <f t="shared" si="15"/>
        <v>213.71105229040623</v>
      </c>
      <c r="AK20" s="109">
        <f t="shared" si="16"/>
        <v>91.578497345351266</v>
      </c>
      <c r="AL20" s="104">
        <f t="shared" si="17"/>
        <v>65.74909711075442</v>
      </c>
      <c r="AM20" s="104">
        <f t="shared" si="18"/>
        <v>120.36443542412644</v>
      </c>
      <c r="AN20" s="104">
        <f t="shared" si="18"/>
        <v>132.61744505494505</v>
      </c>
      <c r="AO20" s="104">
        <f t="shared" si="19"/>
        <v>147.32759445610571</v>
      </c>
    </row>
    <row r="21" spans="1:41" s="97" customFormat="1" ht="17.25" customHeight="1" x14ac:dyDescent="0.3">
      <c r="A21" s="120" t="s">
        <v>52</v>
      </c>
      <c r="B21" s="30">
        <v>146.31921636416018</v>
      </c>
      <c r="C21" s="16">
        <v>8</v>
      </c>
      <c r="D21" s="17">
        <f t="shared" si="0"/>
        <v>154.31921636416018</v>
      </c>
      <c r="E21" s="30">
        <v>188.09710818208009</v>
      </c>
      <c r="F21" s="30">
        <v>102.12426045396552</v>
      </c>
      <c r="G21" s="30">
        <v>97.142417273737493</v>
      </c>
      <c r="H21" s="31">
        <v>78.351832273531699</v>
      </c>
      <c r="I21" s="30">
        <v>144.51417227435485</v>
      </c>
      <c r="J21" s="30">
        <v>157.90761590937151</v>
      </c>
      <c r="K21" s="30">
        <v>133.72358727414908</v>
      </c>
      <c r="L21" s="115">
        <v>25.483012357764302</v>
      </c>
      <c r="M21" s="128">
        <f t="shared" si="1"/>
        <v>159.20659963191338</v>
      </c>
      <c r="N21" s="30">
        <v>171.10433772687989</v>
      </c>
      <c r="O21" s="30">
        <v>68.364525455817585</v>
      </c>
      <c r="P21" s="118">
        <v>16.208246077598531</v>
      </c>
      <c r="Q21" s="129">
        <f t="shared" si="2"/>
        <v>84.572771533416116</v>
      </c>
      <c r="R21" s="30">
        <v>56.765198635634022</v>
      </c>
      <c r="S21" s="30">
        <v>98.144183181051162</v>
      </c>
      <c r="T21" s="30">
        <v>108.13518772893772</v>
      </c>
      <c r="U21" s="30">
        <v>120.12972409145164</v>
      </c>
      <c r="V21" s="30">
        <v>56.176633174877551</v>
      </c>
      <c r="W21" s="112">
        <f t="shared" si="3"/>
        <v>1727.0000000000002</v>
      </c>
      <c r="X21" s="21">
        <f t="shared" si="4"/>
        <v>8</v>
      </c>
      <c r="Y21" s="22">
        <f t="shared" si="5"/>
        <v>41.691258435362833</v>
      </c>
      <c r="Z21" s="22">
        <f t="shared" si="6"/>
        <v>1776.6912584353631</v>
      </c>
      <c r="AA21" s="104"/>
      <c r="AB21" s="104">
        <f t="shared" si="7"/>
        <v>154.31921636416018</v>
      </c>
      <c r="AC21" s="109">
        <f t="shared" si="8"/>
        <v>199.09710818208009</v>
      </c>
      <c r="AD21" s="109">
        <f t="shared" si="20"/>
        <v>72.124260453965519</v>
      </c>
      <c r="AE21" s="104">
        <f t="shared" si="10"/>
        <v>97.142417273737493</v>
      </c>
      <c r="AF21" s="109">
        <f t="shared" si="11"/>
        <v>75.351832273531699</v>
      </c>
      <c r="AG21" s="109">
        <f t="shared" si="12"/>
        <v>144.51417227435485</v>
      </c>
      <c r="AH21" s="109">
        <f t="shared" si="13"/>
        <v>156.90761590937151</v>
      </c>
      <c r="AI21" s="104">
        <f t="shared" si="14"/>
        <v>138.72358727414908</v>
      </c>
      <c r="AJ21" s="104">
        <f t="shared" si="15"/>
        <v>176.10433772687989</v>
      </c>
      <c r="AK21" s="109">
        <f t="shared" si="16"/>
        <v>78.364525455817585</v>
      </c>
      <c r="AL21" s="104">
        <f t="shared" si="17"/>
        <v>51.765198635634022</v>
      </c>
      <c r="AM21" s="104">
        <f t="shared" si="18"/>
        <v>98.144183181051162</v>
      </c>
      <c r="AN21" s="104">
        <f t="shared" si="18"/>
        <v>108.13518772893772</v>
      </c>
      <c r="AO21" s="104">
        <f t="shared" si="19"/>
        <v>120.12972409145164</v>
      </c>
    </row>
    <row r="22" spans="1:41" s="97" customFormat="1" ht="17.25" customHeight="1" x14ac:dyDescent="0.3">
      <c r="A22" s="120" t="s">
        <v>53</v>
      </c>
      <c r="B22" s="114">
        <v>152.16594641313742</v>
      </c>
      <c r="C22" s="16">
        <v>6</v>
      </c>
      <c r="D22" s="17">
        <f t="shared" si="0"/>
        <v>158.16594641313742</v>
      </c>
      <c r="E22" s="114">
        <v>195.58297320656871</v>
      </c>
      <c r="F22" s="114">
        <v>107.70913075688358</v>
      </c>
      <c r="G22" s="114">
        <v>101.24861093962217</v>
      </c>
      <c r="H22" s="114">
        <v>81.790560563032457</v>
      </c>
      <c r="I22" s="114">
        <v>150.62276206939129</v>
      </c>
      <c r="J22" s="114">
        <v>164.62461414989505</v>
      </c>
      <c r="K22" s="114">
        <v>139.16471169280157</v>
      </c>
      <c r="L22" s="115">
        <v>29.801539052453705</v>
      </c>
      <c r="M22" s="128">
        <f t="shared" si="1"/>
        <v>168.96625074525528</v>
      </c>
      <c r="N22" s="114">
        <v>178.12554019014695</v>
      </c>
      <c r="O22" s="114">
        <v>70.831584146190878</v>
      </c>
      <c r="P22" s="118">
        <v>17.480105191533337</v>
      </c>
      <c r="Q22" s="129">
        <f t="shared" si="2"/>
        <v>88.311689337724218</v>
      </c>
      <c r="R22" s="114">
        <v>59.37600321027287</v>
      </c>
      <c r="S22" s="114">
        <v>102.2927213236202</v>
      </c>
      <c r="T22" s="114">
        <v>112.70604395604396</v>
      </c>
      <c r="U22" s="114">
        <v>125.20758735646378</v>
      </c>
      <c r="V22" s="114">
        <v>58.551210025929123</v>
      </c>
      <c r="W22" s="112">
        <f t="shared" si="3"/>
        <v>1800.0000000000002</v>
      </c>
      <c r="X22" s="21">
        <f t="shared" si="4"/>
        <v>6</v>
      </c>
      <c r="Y22" s="22">
        <f t="shared" si="5"/>
        <v>47.281644243987046</v>
      </c>
      <c r="Z22" s="22">
        <f t="shared" si="6"/>
        <v>1853.2816442439873</v>
      </c>
      <c r="AA22" s="104"/>
      <c r="AB22" s="104">
        <f t="shared" si="7"/>
        <v>160.16594641313742</v>
      </c>
      <c r="AC22" s="109">
        <f t="shared" si="8"/>
        <v>206.58297320656871</v>
      </c>
      <c r="AD22" s="109">
        <f t="shared" si="20"/>
        <v>77.709130756883582</v>
      </c>
      <c r="AE22" s="104">
        <f t="shared" si="10"/>
        <v>101.24861093962217</v>
      </c>
      <c r="AF22" s="109">
        <f t="shared" si="11"/>
        <v>78.790560563032457</v>
      </c>
      <c r="AG22" s="109">
        <f t="shared" si="12"/>
        <v>150.62276206939129</v>
      </c>
      <c r="AH22" s="109">
        <f t="shared" si="13"/>
        <v>163.62461414989505</v>
      </c>
      <c r="AI22" s="104">
        <f t="shared" si="14"/>
        <v>144.16471169280157</v>
      </c>
      <c r="AJ22" s="104">
        <f t="shared" si="15"/>
        <v>183.12554019014695</v>
      </c>
      <c r="AK22" s="109">
        <f t="shared" si="16"/>
        <v>80.831584146190878</v>
      </c>
      <c r="AL22" s="104">
        <f t="shared" si="17"/>
        <v>54.37600321027287</v>
      </c>
      <c r="AM22" s="104">
        <f t="shared" si="18"/>
        <v>102.2927213236202</v>
      </c>
      <c r="AN22" s="104">
        <f t="shared" si="18"/>
        <v>112.70604395604396</v>
      </c>
      <c r="AO22" s="104">
        <f t="shared" si="19"/>
        <v>125.20758735646378</v>
      </c>
    </row>
    <row r="23" spans="1:41" s="97" customFormat="1" ht="17.25" customHeight="1" x14ac:dyDescent="0.3">
      <c r="A23" s="120" t="s">
        <v>54</v>
      </c>
      <c r="B23" s="113">
        <v>143.51598962834916</v>
      </c>
      <c r="C23" s="16">
        <v>12</v>
      </c>
      <c r="D23" s="17">
        <f t="shared" si="0"/>
        <v>155.51598962834916</v>
      </c>
      <c r="E23" s="113">
        <v>184.50799481417459</v>
      </c>
      <c r="F23" s="113">
        <v>99.446582911470557</v>
      </c>
      <c r="G23" s="113">
        <v>95.173694283244842</v>
      </c>
      <c r="H23" s="113">
        <v>76.703126929250516</v>
      </c>
      <c r="I23" s="113">
        <v>141.58539634522782</v>
      </c>
      <c r="J23" s="113">
        <v>154.68713730090136</v>
      </c>
      <c r="K23" s="113">
        <v>131.11482899123348</v>
      </c>
      <c r="L23" s="115">
        <v>27.583625359005296</v>
      </c>
      <c r="M23" s="128">
        <f t="shared" si="1"/>
        <v>158.69845435023876</v>
      </c>
      <c r="N23" s="113">
        <v>167.73800777873814</v>
      </c>
      <c r="O23" s="113">
        <v>67.181689097419422</v>
      </c>
      <c r="P23" s="118">
        <v>16.241593871016828</v>
      </c>
      <c r="Q23" s="129">
        <f t="shared" si="2"/>
        <v>83.423282968436254</v>
      </c>
      <c r="R23" s="113">
        <v>55.513443017656499</v>
      </c>
      <c r="S23" s="113">
        <v>96.155158044202992</v>
      </c>
      <c r="T23" s="113">
        <v>105.94368131868131</v>
      </c>
      <c r="U23" s="113">
        <v>117.69513211507595</v>
      </c>
      <c r="V23" s="113">
        <v>55.038137424373375</v>
      </c>
      <c r="W23" s="112">
        <f t="shared" si="3"/>
        <v>1692</v>
      </c>
      <c r="X23" s="21">
        <f t="shared" si="4"/>
        <v>12</v>
      </c>
      <c r="Y23" s="22">
        <f t="shared" si="5"/>
        <v>43.825219230022128</v>
      </c>
      <c r="Z23" s="22">
        <f t="shared" si="6"/>
        <v>1747.8252192300222</v>
      </c>
      <c r="AA23" s="104"/>
      <c r="AB23" s="104">
        <f t="shared" si="7"/>
        <v>151.51598962834916</v>
      </c>
      <c r="AC23" s="109">
        <f t="shared" si="8"/>
        <v>195.50799481417459</v>
      </c>
      <c r="AD23" s="109">
        <f t="shared" si="20"/>
        <v>69.446582911470557</v>
      </c>
      <c r="AE23" s="104">
        <f t="shared" si="10"/>
        <v>95.173694283244842</v>
      </c>
      <c r="AF23" s="109">
        <f t="shared" si="11"/>
        <v>73.703126929250516</v>
      </c>
      <c r="AG23" s="109">
        <f t="shared" si="12"/>
        <v>141.58539634522782</v>
      </c>
      <c r="AH23" s="109">
        <f t="shared" si="13"/>
        <v>153.68713730090136</v>
      </c>
      <c r="AI23" s="104">
        <f t="shared" si="14"/>
        <v>136.11482899123348</v>
      </c>
      <c r="AJ23" s="104">
        <f t="shared" si="15"/>
        <v>172.73800777873814</v>
      </c>
      <c r="AK23" s="109">
        <f t="shared" si="16"/>
        <v>77.181689097419422</v>
      </c>
      <c r="AL23" s="104">
        <f t="shared" si="17"/>
        <v>50.513443017656499</v>
      </c>
      <c r="AM23" s="104">
        <f t="shared" si="18"/>
        <v>96.155158044202992</v>
      </c>
      <c r="AN23" s="104">
        <f t="shared" si="18"/>
        <v>105.94368131868131</v>
      </c>
      <c r="AO23" s="104">
        <f t="shared" si="19"/>
        <v>117.69513211507595</v>
      </c>
    </row>
    <row r="24" spans="1:41" s="100" customFormat="1" ht="17.25" customHeight="1" x14ac:dyDescent="0.3">
      <c r="A24" s="120" t="s">
        <v>55</v>
      </c>
      <c r="B24" s="113">
        <v>132.78363583981562</v>
      </c>
      <c r="C24" s="16">
        <v>12</v>
      </c>
      <c r="D24" s="17">
        <f t="shared" si="0"/>
        <v>144.78363583981562</v>
      </c>
      <c r="E24" s="113">
        <v>170.76681791990779</v>
      </c>
      <c r="F24" s="113">
        <v>89.194903177347001</v>
      </c>
      <c r="G24" s="113">
        <v>87.636297691072969</v>
      </c>
      <c r="H24" s="113">
        <v>70.390940754002543</v>
      </c>
      <c r="I24" s="113">
        <v>130.37236850228425</v>
      </c>
      <c r="J24" s="113">
        <v>142.35730491418693</v>
      </c>
      <c r="K24" s="113">
        <v>121.12701156521381</v>
      </c>
      <c r="L24" s="115">
        <v>22.144486300060393</v>
      </c>
      <c r="M24" s="128">
        <f t="shared" si="1"/>
        <v>143.2714978652742</v>
      </c>
      <c r="N24" s="113">
        <v>154.84977312013831</v>
      </c>
      <c r="O24" s="113">
        <v>62.65311561098077</v>
      </c>
      <c r="P24" s="118">
        <v>13.907610119561969</v>
      </c>
      <c r="Q24" s="129">
        <f t="shared" si="2"/>
        <v>76.560725730542742</v>
      </c>
      <c r="R24" s="113">
        <v>50.721007223113965</v>
      </c>
      <c r="S24" s="113">
        <v>88.540033234555708</v>
      </c>
      <c r="T24" s="113">
        <v>97.553342490842496</v>
      </c>
      <c r="U24" s="113">
        <v>108.37412283409476</v>
      </c>
      <c r="V24" s="113">
        <v>50.679325122443096</v>
      </c>
      <c r="W24" s="112">
        <f t="shared" si="3"/>
        <v>1558</v>
      </c>
      <c r="X24" s="44">
        <f t="shared" si="4"/>
        <v>12</v>
      </c>
      <c r="Y24" s="45">
        <f t="shared" si="5"/>
        <v>36.052096419622359</v>
      </c>
      <c r="Z24" s="45">
        <f t="shared" si="6"/>
        <v>1606.0520964196223</v>
      </c>
      <c r="AA24" s="104"/>
      <c r="AB24" s="104">
        <f t="shared" si="7"/>
        <v>140.78363583981562</v>
      </c>
      <c r="AC24" s="109">
        <f t="shared" si="8"/>
        <v>181.76681791990779</v>
      </c>
      <c r="AD24" s="109">
        <f t="shared" si="20"/>
        <v>59.194903177347001</v>
      </c>
      <c r="AE24" s="104">
        <f t="shared" si="10"/>
        <v>87.636297691072969</v>
      </c>
      <c r="AF24" s="109">
        <f t="shared" si="11"/>
        <v>67.390940754002543</v>
      </c>
      <c r="AG24" s="109">
        <f t="shared" si="12"/>
        <v>130.37236850228425</v>
      </c>
      <c r="AH24" s="109">
        <f t="shared" si="13"/>
        <v>141.35730491418693</v>
      </c>
      <c r="AI24" s="104">
        <f t="shared" si="14"/>
        <v>126.12701156521381</v>
      </c>
      <c r="AJ24" s="104">
        <f t="shared" si="15"/>
        <v>159.84977312013831</v>
      </c>
      <c r="AK24" s="109">
        <f t="shared" si="16"/>
        <v>72.653115610980763</v>
      </c>
      <c r="AL24" s="104">
        <f t="shared" si="17"/>
        <v>45.721007223113965</v>
      </c>
      <c r="AM24" s="104">
        <f t="shared" si="18"/>
        <v>88.540033234555708</v>
      </c>
      <c r="AN24" s="104">
        <f t="shared" si="18"/>
        <v>97.553342490842496</v>
      </c>
      <c r="AO24" s="104">
        <f t="shared" si="19"/>
        <v>108.37412283409476</v>
      </c>
    </row>
    <row r="25" spans="1:41" s="98" customFormat="1" ht="17.25" customHeight="1" x14ac:dyDescent="0.3">
      <c r="A25" s="120" t="s">
        <v>56</v>
      </c>
      <c r="B25" s="113">
        <v>133.02391241717083</v>
      </c>
      <c r="C25" s="16">
        <v>14</v>
      </c>
      <c r="D25" s="17">
        <f t="shared" si="0"/>
        <v>147.02391241717083</v>
      </c>
      <c r="E25" s="113">
        <v>171.07445620858542</v>
      </c>
      <c r="F25" s="113">
        <v>89.42441839527514</v>
      </c>
      <c r="G25" s="113">
        <v>87.805045375972341</v>
      </c>
      <c r="H25" s="113">
        <v>70.532258354940936</v>
      </c>
      <c r="I25" s="113">
        <v>130.62340643906654</v>
      </c>
      <c r="J25" s="113">
        <v>142.63334593777009</v>
      </c>
      <c r="K25" s="113">
        <v>121.35061941803515</v>
      </c>
      <c r="L25" s="115">
        <v>25.792335081260081</v>
      </c>
      <c r="M25" s="18">
        <f t="shared" si="1"/>
        <v>147.14295449929523</v>
      </c>
      <c r="N25" s="113">
        <v>155.13831568712189</v>
      </c>
      <c r="O25" s="113">
        <v>62.754501584557758</v>
      </c>
      <c r="P25" s="118">
        <v>14.543639769431852</v>
      </c>
      <c r="Q25" s="129">
        <f t="shared" si="2"/>
        <v>77.298141353989607</v>
      </c>
      <c r="R25" s="113">
        <v>50.828300561797754</v>
      </c>
      <c r="S25" s="113">
        <v>88.710521103428405</v>
      </c>
      <c r="T25" s="113">
        <v>97.741185897435898</v>
      </c>
      <c r="U25" s="113">
        <v>108.58280214635553</v>
      </c>
      <c r="V25" s="113">
        <v>50.776910472486314</v>
      </c>
      <c r="W25" s="112">
        <f t="shared" si="3"/>
        <v>1561</v>
      </c>
      <c r="X25" s="21">
        <f t="shared" si="4"/>
        <v>14</v>
      </c>
      <c r="Y25" s="22">
        <f t="shared" si="5"/>
        <v>40.335974850691933</v>
      </c>
      <c r="Z25" s="22">
        <f t="shared" si="6"/>
        <v>1615.3359748506919</v>
      </c>
      <c r="AA25" s="104"/>
      <c r="AB25" s="104">
        <f t="shared" si="7"/>
        <v>141.02391241717083</v>
      </c>
      <c r="AC25" s="109">
        <f t="shared" si="8"/>
        <v>182.07445620858542</v>
      </c>
      <c r="AD25" s="109">
        <f t="shared" si="20"/>
        <v>59.42441839527514</v>
      </c>
      <c r="AE25" s="104">
        <f t="shared" si="10"/>
        <v>87.805045375972341</v>
      </c>
      <c r="AF25" s="109">
        <f t="shared" si="11"/>
        <v>67.532258354940936</v>
      </c>
      <c r="AG25" s="109">
        <f t="shared" si="12"/>
        <v>130.62340643906654</v>
      </c>
      <c r="AH25" s="109">
        <f t="shared" si="13"/>
        <v>141.63334593777009</v>
      </c>
      <c r="AI25" s="104">
        <f t="shared" si="14"/>
        <v>126.35061941803515</v>
      </c>
      <c r="AJ25" s="104">
        <f t="shared" si="15"/>
        <v>160.13831568712189</v>
      </c>
      <c r="AK25" s="109">
        <f t="shared" si="16"/>
        <v>72.754501584557758</v>
      </c>
      <c r="AL25" s="104">
        <f t="shared" si="17"/>
        <v>45.828300561797754</v>
      </c>
      <c r="AM25" s="104">
        <f t="shared" si="18"/>
        <v>88.710521103428405</v>
      </c>
      <c r="AN25" s="104">
        <f t="shared" si="18"/>
        <v>97.741185897435898</v>
      </c>
      <c r="AO25" s="104">
        <f t="shared" si="19"/>
        <v>108.58280214635553</v>
      </c>
    </row>
    <row r="26" spans="1:41" s="97" customFormat="1" ht="17.25" customHeight="1" x14ac:dyDescent="0.3">
      <c r="A26" s="120" t="s">
        <v>57</v>
      </c>
      <c r="B26" s="113">
        <v>129.49985594929416</v>
      </c>
      <c r="C26" s="16">
        <v>14</v>
      </c>
      <c r="D26" s="17">
        <f t="shared" si="0"/>
        <v>143.49985594929416</v>
      </c>
      <c r="E26" s="113">
        <v>166.56242797464708</v>
      </c>
      <c r="F26" s="113">
        <v>86.058195198995776</v>
      </c>
      <c r="G26" s="113">
        <v>85.330079330781572</v>
      </c>
      <c r="H26" s="113">
        <v>68.459600207844588</v>
      </c>
      <c r="I26" s="113">
        <v>126.94151669959254</v>
      </c>
      <c r="J26" s="113">
        <v>138.58474425855044</v>
      </c>
      <c r="K26" s="113">
        <v>118.07103757665556</v>
      </c>
      <c r="L26" s="115">
        <v>22.973935692557468</v>
      </c>
      <c r="M26" s="18">
        <f t="shared" si="1"/>
        <v>141.04497326921302</v>
      </c>
      <c r="N26" s="113">
        <v>150.9063580380294</v>
      </c>
      <c r="O26" s="113">
        <v>61.267507305428644</v>
      </c>
      <c r="P26" s="118">
        <v>15.992356222902115</v>
      </c>
      <c r="Q26" s="129">
        <f t="shared" si="2"/>
        <v>77.259863528330754</v>
      </c>
      <c r="R26" s="113">
        <v>49.254664927768864</v>
      </c>
      <c r="S26" s="113">
        <v>86.210032359962142</v>
      </c>
      <c r="T26" s="113">
        <v>94.98614926739927</v>
      </c>
      <c r="U26" s="113">
        <v>105.52217223319752</v>
      </c>
      <c r="V26" s="113">
        <v>49.34565867185249</v>
      </c>
      <c r="W26" s="112">
        <f t="shared" si="3"/>
        <v>1516.9999999999998</v>
      </c>
      <c r="X26" s="21">
        <f t="shared" si="4"/>
        <v>14</v>
      </c>
      <c r="Y26" s="22">
        <f t="shared" si="5"/>
        <v>38.966291915459585</v>
      </c>
      <c r="Z26" s="22">
        <f t="shared" si="6"/>
        <v>1569.9662919154594</v>
      </c>
      <c r="AA26" s="104"/>
      <c r="AB26" s="104">
        <f t="shared" si="7"/>
        <v>137.49985594929416</v>
      </c>
      <c r="AC26" s="109">
        <f t="shared" si="8"/>
        <v>177.56242797464708</v>
      </c>
      <c r="AD26" s="109">
        <f t="shared" si="20"/>
        <v>56.058195198995776</v>
      </c>
      <c r="AE26" s="104">
        <f t="shared" si="10"/>
        <v>85.330079330781572</v>
      </c>
      <c r="AF26" s="109">
        <f t="shared" si="11"/>
        <v>65.459600207844588</v>
      </c>
      <c r="AG26" s="109">
        <f t="shared" si="12"/>
        <v>126.94151669959254</v>
      </c>
      <c r="AH26" s="109">
        <f t="shared" si="13"/>
        <v>137.58474425855044</v>
      </c>
      <c r="AI26" s="104">
        <f t="shared" si="14"/>
        <v>123.07103757665556</v>
      </c>
      <c r="AJ26" s="104">
        <f t="shared" si="15"/>
        <v>155.9063580380294</v>
      </c>
      <c r="AK26" s="109">
        <f t="shared" si="16"/>
        <v>71.267507305428637</v>
      </c>
      <c r="AL26" s="104">
        <f t="shared" si="17"/>
        <v>44.254664927768864</v>
      </c>
      <c r="AM26" s="104">
        <f t="shared" si="18"/>
        <v>86.210032359962142</v>
      </c>
      <c r="AN26" s="104">
        <f t="shared" si="18"/>
        <v>94.98614926739927</v>
      </c>
      <c r="AO26" s="104">
        <f t="shared" si="19"/>
        <v>105.52217223319752</v>
      </c>
    </row>
    <row r="27" spans="1:41" s="102" customFormat="1" ht="17.25" customHeight="1" x14ac:dyDescent="0.3">
      <c r="A27" s="120" t="s">
        <v>58</v>
      </c>
      <c r="B27" s="114">
        <v>128.53874963987323</v>
      </c>
      <c r="C27" s="16">
        <v>15</v>
      </c>
      <c r="D27" s="17">
        <f t="shared" si="0"/>
        <v>143.53874963987323</v>
      </c>
      <c r="E27" s="114">
        <v>165.33187481993662</v>
      </c>
      <c r="F27" s="114">
        <v>85.140134327283207</v>
      </c>
      <c r="G27" s="114">
        <v>84.655088591184096</v>
      </c>
      <c r="H27" s="114">
        <v>67.894329804091029</v>
      </c>
      <c r="I27" s="114">
        <v>125.93736495246327</v>
      </c>
      <c r="J27" s="114">
        <v>137.4805801642178</v>
      </c>
      <c r="K27" s="114">
        <v>117.17660616537022</v>
      </c>
      <c r="L27" s="115">
        <v>24.629265813269708</v>
      </c>
      <c r="M27" s="18">
        <f t="shared" si="1"/>
        <v>141.80587197863991</v>
      </c>
      <c r="N27" s="114">
        <v>149.75218777009508</v>
      </c>
      <c r="O27" s="114">
        <v>60.861963411120705</v>
      </c>
      <c r="P27" s="119">
        <v>17.162784900986964</v>
      </c>
      <c r="Q27" s="129">
        <f t="shared" si="2"/>
        <v>78.024748312107675</v>
      </c>
      <c r="R27" s="114">
        <v>48.825491573033709</v>
      </c>
      <c r="S27" s="114">
        <v>85.528080884471336</v>
      </c>
      <c r="T27" s="114">
        <v>94.234775641025635</v>
      </c>
      <c r="U27" s="114">
        <v>104.68745498415444</v>
      </c>
      <c r="V27" s="114">
        <v>48.955317271679625</v>
      </c>
      <c r="W27" s="112">
        <f t="shared" si="3"/>
        <v>1505.0000000000005</v>
      </c>
      <c r="X27" s="21">
        <f t="shared" si="4"/>
        <v>15</v>
      </c>
      <c r="Y27" s="22">
        <f t="shared" si="5"/>
        <v>41.792050714256675</v>
      </c>
      <c r="Z27" s="22">
        <f t="shared" si="6"/>
        <v>1561.7920507142571</v>
      </c>
      <c r="AA27" s="104"/>
      <c r="AB27" s="104">
        <f t="shared" si="7"/>
        <v>136.53874963987323</v>
      </c>
      <c r="AC27" s="109">
        <f t="shared" si="8"/>
        <v>176.33187481993662</v>
      </c>
      <c r="AD27" s="109">
        <f t="shared" si="20"/>
        <v>55.140134327283207</v>
      </c>
      <c r="AE27" s="104">
        <f t="shared" si="10"/>
        <v>84.655088591184096</v>
      </c>
      <c r="AF27" s="109">
        <f t="shared" si="11"/>
        <v>64.894329804091029</v>
      </c>
      <c r="AG27" s="109">
        <f t="shared" si="12"/>
        <v>125.93736495246327</v>
      </c>
      <c r="AH27" s="109">
        <f t="shared" si="13"/>
        <v>136.4805801642178</v>
      </c>
      <c r="AI27" s="104">
        <f t="shared" si="14"/>
        <v>122.17660616537022</v>
      </c>
      <c r="AJ27" s="104">
        <f t="shared" si="15"/>
        <v>154.75218777009508</v>
      </c>
      <c r="AK27" s="109">
        <f t="shared" si="16"/>
        <v>70.861963411120712</v>
      </c>
      <c r="AL27" s="104">
        <f t="shared" si="17"/>
        <v>43.825491573033709</v>
      </c>
      <c r="AM27" s="104">
        <f t="shared" si="18"/>
        <v>85.528080884471336</v>
      </c>
      <c r="AN27" s="104">
        <f t="shared" si="18"/>
        <v>94.234775641025635</v>
      </c>
      <c r="AO27" s="104">
        <f t="shared" si="19"/>
        <v>104.68745498415444</v>
      </c>
    </row>
    <row r="28" spans="1:41" s="102" customFormat="1" ht="17.25" customHeight="1" x14ac:dyDescent="0.3">
      <c r="A28" s="120" t="s">
        <v>59</v>
      </c>
      <c r="B28" s="114">
        <v>127.97810429271102</v>
      </c>
      <c r="C28" s="16">
        <v>15</v>
      </c>
      <c r="D28" s="17">
        <f t="shared" si="0"/>
        <v>142.97810429271101</v>
      </c>
      <c r="E28" s="114">
        <v>164.6140521463555</v>
      </c>
      <c r="F28" s="114">
        <v>84.604598818784226</v>
      </c>
      <c r="G28" s="114">
        <v>84.261343993085561</v>
      </c>
      <c r="H28" s="114">
        <v>67.564588735234793</v>
      </c>
      <c r="I28" s="114">
        <v>125.35160976663786</v>
      </c>
      <c r="J28" s="114">
        <v>136.83648444252375</v>
      </c>
      <c r="K28" s="114">
        <v>116.6548545087871</v>
      </c>
      <c r="L28" s="115">
        <v>22.817572368572542</v>
      </c>
      <c r="M28" s="18">
        <f t="shared" si="1"/>
        <v>139.47242687735962</v>
      </c>
      <c r="N28" s="114">
        <v>149.07892178046674</v>
      </c>
      <c r="O28" s="114">
        <v>60.625396139441072</v>
      </c>
      <c r="P28" s="115">
        <v>17.748041961109163</v>
      </c>
      <c r="Q28" s="129">
        <f t="shared" si="2"/>
        <v>78.373438100550231</v>
      </c>
      <c r="R28" s="114">
        <v>48.575140449438202</v>
      </c>
      <c r="S28" s="114">
        <v>85.130275857101708</v>
      </c>
      <c r="T28" s="114">
        <v>93.796474358974365</v>
      </c>
      <c r="U28" s="114">
        <v>104.2005365888793</v>
      </c>
      <c r="V28" s="114">
        <v>48.727618121578793</v>
      </c>
      <c r="W28" s="112">
        <f t="shared" si="3"/>
        <v>1498</v>
      </c>
      <c r="X28" s="21">
        <f t="shared" si="4"/>
        <v>15</v>
      </c>
      <c r="Y28" s="22">
        <f t="shared" si="5"/>
        <v>40.565614329681708</v>
      </c>
      <c r="Z28" s="22">
        <f t="shared" si="6"/>
        <v>1553.5656143296817</v>
      </c>
      <c r="AA28" s="104"/>
      <c r="AB28" s="104">
        <f t="shared" si="7"/>
        <v>135.97810429271101</v>
      </c>
      <c r="AC28" s="109">
        <f t="shared" si="8"/>
        <v>175.6140521463555</v>
      </c>
      <c r="AD28" s="109">
        <f t="shared" si="20"/>
        <v>54.604598818784226</v>
      </c>
      <c r="AE28" s="104">
        <f t="shared" si="10"/>
        <v>84.261343993085561</v>
      </c>
      <c r="AF28" s="109">
        <f t="shared" si="11"/>
        <v>64.564588735234793</v>
      </c>
      <c r="AG28" s="109">
        <f t="shared" si="12"/>
        <v>125.35160976663786</v>
      </c>
      <c r="AH28" s="109">
        <f t="shared" si="13"/>
        <v>135.83648444252375</v>
      </c>
      <c r="AI28" s="104">
        <f t="shared" si="14"/>
        <v>121.6548545087871</v>
      </c>
      <c r="AJ28" s="104">
        <f t="shared" si="15"/>
        <v>154.07892178046674</v>
      </c>
      <c r="AK28" s="109">
        <f t="shared" si="16"/>
        <v>70.625396139441079</v>
      </c>
      <c r="AL28" s="104">
        <f t="shared" si="17"/>
        <v>43.575140449438202</v>
      </c>
      <c r="AM28" s="104">
        <f t="shared" si="18"/>
        <v>85.130275857101708</v>
      </c>
      <c r="AN28" s="104">
        <f t="shared" si="18"/>
        <v>93.796474358974365</v>
      </c>
      <c r="AO28" s="104">
        <f t="shared" si="19"/>
        <v>104.2005365888793</v>
      </c>
    </row>
    <row r="29" spans="1:41" s="54" customFormat="1" ht="17.25" customHeight="1" x14ac:dyDescent="0.3">
      <c r="A29" s="49"/>
      <c r="B29" s="50"/>
      <c r="C29" s="51"/>
      <c r="D29" s="50"/>
      <c r="E29" s="50"/>
      <c r="F29" s="50"/>
      <c r="G29" s="50"/>
      <c r="H29" s="50"/>
      <c r="I29" s="50"/>
      <c r="J29" s="50"/>
      <c r="K29" s="50"/>
      <c r="L29" s="116">
        <f>SUM(L5:L28)/1000</f>
        <v>0.63891245310485723</v>
      </c>
      <c r="M29" s="50"/>
      <c r="N29" s="50"/>
      <c r="O29" s="50"/>
      <c r="P29" s="116">
        <f>SUM(P5:P28)/1000</f>
        <v>0.42062836806041148</v>
      </c>
      <c r="Q29" s="50"/>
      <c r="R29" s="50"/>
      <c r="S29" s="50"/>
      <c r="T29" s="50"/>
      <c r="U29" s="50"/>
      <c r="V29" s="50"/>
      <c r="W29" s="50"/>
      <c r="X29" s="53"/>
      <c r="Y29" s="50"/>
      <c r="Z29" s="50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</row>
    <row r="30" spans="1:41" s="63" customFormat="1" ht="29.25" customHeight="1" x14ac:dyDescent="0.3">
      <c r="A30" s="55"/>
      <c r="B30" s="56" t="s">
        <v>60</v>
      </c>
      <c r="C30" s="57" t="s">
        <v>61</v>
      </c>
      <c r="D30" s="57" t="s">
        <v>62</v>
      </c>
      <c r="E30" s="58" t="s">
        <v>63</v>
      </c>
      <c r="F30" s="58" t="s">
        <v>4</v>
      </c>
      <c r="G30" s="58" t="s">
        <v>78</v>
      </c>
      <c r="H30" s="58" t="s">
        <v>5</v>
      </c>
      <c r="I30" s="58" t="s">
        <v>64</v>
      </c>
      <c r="J30" s="58" t="s">
        <v>7</v>
      </c>
      <c r="K30" s="58" t="s">
        <v>65</v>
      </c>
      <c r="L30" s="59" t="s">
        <v>22</v>
      </c>
      <c r="M30" s="59" t="s">
        <v>62</v>
      </c>
      <c r="N30" s="58" t="s">
        <v>9</v>
      </c>
      <c r="O30" s="58" t="s">
        <v>10</v>
      </c>
      <c r="P30" s="60" t="s">
        <v>22</v>
      </c>
      <c r="Q30" s="60" t="s">
        <v>62</v>
      </c>
      <c r="R30" s="61" t="s">
        <v>11</v>
      </c>
      <c r="S30" s="58" t="s">
        <v>12</v>
      </c>
      <c r="T30" s="58" t="s">
        <v>13</v>
      </c>
      <c r="U30" s="58" t="s">
        <v>14</v>
      </c>
      <c r="V30" s="58" t="s">
        <v>15</v>
      </c>
      <c r="W30" s="58"/>
      <c r="X30" s="55"/>
      <c r="Y30" s="62"/>
      <c r="Z30" s="62"/>
    </row>
    <row r="31" spans="1:41" s="97" customFormat="1" ht="13.8" x14ac:dyDescent="0.3">
      <c r="A31" s="64" t="s">
        <v>66</v>
      </c>
      <c r="B31" s="114">
        <f t="shared" ref="B31:W31" si="21">+MIN(B5:B28)</f>
        <v>122.05128205128204</v>
      </c>
      <c r="C31" s="92">
        <f t="shared" si="21"/>
        <v>6</v>
      </c>
      <c r="D31" s="92">
        <f t="shared" si="21"/>
        <v>133.05128205128204</v>
      </c>
      <c r="E31" s="114">
        <f t="shared" si="21"/>
        <v>157.02564102564102</v>
      </c>
      <c r="F31" s="114">
        <f t="shared" si="21"/>
        <v>78.943223443223445</v>
      </c>
      <c r="G31" s="114">
        <f t="shared" si="21"/>
        <v>80.098901098901095</v>
      </c>
      <c r="H31" s="114">
        <f t="shared" si="21"/>
        <v>64.07875457875457</v>
      </c>
      <c r="I31" s="114">
        <f t="shared" si="21"/>
        <v>119.15934065934067</v>
      </c>
      <c r="J31" s="114">
        <f t="shared" si="21"/>
        <v>130.02747252747253</v>
      </c>
      <c r="K31" s="114">
        <f t="shared" si="21"/>
        <v>111.13919413919415</v>
      </c>
      <c r="L31" s="18">
        <f t="shared" si="21"/>
        <v>22.144486300060393</v>
      </c>
      <c r="M31" s="18">
        <f t="shared" si="21"/>
        <v>137.63211980880664</v>
      </c>
      <c r="N31" s="114">
        <f t="shared" si="21"/>
        <v>141.96153846153848</v>
      </c>
      <c r="O31" s="114">
        <f t="shared" si="21"/>
        <v>58.124542124542117</v>
      </c>
      <c r="P31" s="65">
        <f t="shared" si="21"/>
        <v>13.907610119561969</v>
      </c>
      <c r="Q31" s="65">
        <f t="shared" si="21"/>
        <v>76.560725730542742</v>
      </c>
      <c r="R31" s="114">
        <f t="shared" si="21"/>
        <v>45.928571428571431</v>
      </c>
      <c r="S31" s="114">
        <f t="shared" si="21"/>
        <v>80.924908424908423</v>
      </c>
      <c r="T31" s="114">
        <f t="shared" si="21"/>
        <v>89.163003663003664</v>
      </c>
      <c r="U31" s="114">
        <f t="shared" si="21"/>
        <v>99.053113553113562</v>
      </c>
      <c r="V31" s="114">
        <f t="shared" si="21"/>
        <v>46.320512820512818</v>
      </c>
      <c r="W31" s="114">
        <f t="shared" si="21"/>
        <v>1423.9999999999995</v>
      </c>
      <c r="X31" s="114"/>
      <c r="Y31" s="66"/>
      <c r="Z31" s="66"/>
      <c r="AB31" s="96"/>
      <c r="AC31" s="108"/>
    </row>
    <row r="32" spans="1:41" s="97" customFormat="1" ht="13.8" x14ac:dyDescent="0.3">
      <c r="A32" s="64" t="s">
        <v>67</v>
      </c>
      <c r="B32" s="114">
        <f t="shared" ref="B32:W32" si="22">+MAX(B5:B28)</f>
        <v>182.92134831460675</v>
      </c>
      <c r="C32" s="92">
        <f t="shared" si="22"/>
        <v>15</v>
      </c>
      <c r="D32" s="92">
        <f t="shared" si="22"/>
        <v>193.27600115240563</v>
      </c>
      <c r="E32" s="114">
        <f t="shared" si="22"/>
        <v>234.96067415730337</v>
      </c>
      <c r="F32" s="114">
        <f t="shared" si="22"/>
        <v>142.57327936576533</v>
      </c>
      <c r="G32" s="114">
        <f t="shared" si="22"/>
        <v>122.84831460674157</v>
      </c>
      <c r="H32" s="114">
        <f t="shared" si="22"/>
        <v>99.87921348314606</v>
      </c>
      <c r="I32" s="114">
        <f t="shared" si="22"/>
        <v>182.75561797752809</v>
      </c>
      <c r="J32" s="114">
        <f t="shared" si="22"/>
        <v>199.95786516853931</v>
      </c>
      <c r="K32" s="114">
        <f t="shared" si="22"/>
        <v>167.7865168539326</v>
      </c>
      <c r="L32" s="18">
        <f t="shared" si="22"/>
        <v>31.654846801455435</v>
      </c>
      <c r="M32" s="18">
        <f t="shared" si="22"/>
        <v>197.38965578527964</v>
      </c>
      <c r="N32" s="114">
        <f t="shared" si="22"/>
        <v>215.05898876404495</v>
      </c>
      <c r="O32" s="114">
        <f t="shared" si="22"/>
        <v>83.808988764044926</v>
      </c>
      <c r="P32" s="65">
        <f t="shared" si="22"/>
        <v>20.239914518504676</v>
      </c>
      <c r="Q32" s="65">
        <f t="shared" si="22"/>
        <v>101.36052194093139</v>
      </c>
      <c r="R32" s="114">
        <f t="shared" si="22"/>
        <v>73.109550561797761</v>
      </c>
      <c r="S32" s="114">
        <f t="shared" si="22"/>
        <v>124.11516853932585</v>
      </c>
      <c r="T32" s="114">
        <f t="shared" si="22"/>
        <v>136.75</v>
      </c>
      <c r="U32" s="114">
        <f t="shared" si="22"/>
        <v>151.91853932584272</v>
      </c>
      <c r="V32" s="114">
        <f t="shared" si="22"/>
        <v>71.042134831460672</v>
      </c>
      <c r="W32" s="114">
        <f t="shared" si="22"/>
        <v>2184</v>
      </c>
      <c r="X32" s="114"/>
      <c r="Y32" s="66"/>
      <c r="Z32" s="66"/>
      <c r="AB32" s="96"/>
      <c r="AC32" s="108"/>
    </row>
    <row r="33" spans="1:57" s="97" customFormat="1" ht="52.5" hidden="1" customHeight="1" x14ac:dyDescent="0.4">
      <c r="A33" s="67"/>
      <c r="B33" s="9"/>
      <c r="C33" s="68"/>
      <c r="D33" s="69"/>
      <c r="E33" s="143"/>
      <c r="F33" s="143"/>
      <c r="G33" s="143"/>
      <c r="H33" s="143"/>
      <c r="I33" s="143"/>
      <c r="J33" s="143"/>
      <c r="K33" s="152"/>
      <c r="L33" s="153"/>
      <c r="M33" s="154"/>
      <c r="N33" s="143"/>
      <c r="O33" s="152"/>
      <c r="P33" s="153"/>
      <c r="Q33" s="154"/>
      <c r="R33" s="143"/>
      <c r="S33" s="143"/>
      <c r="T33" s="143"/>
      <c r="U33" s="143"/>
      <c r="V33" s="143"/>
      <c r="W33" s="145"/>
      <c r="X33" s="70"/>
      <c r="Y33" s="71"/>
      <c r="Z33" s="70"/>
      <c r="AB33" s="104"/>
      <c r="AC33" s="104"/>
      <c r="AD33" s="72"/>
      <c r="AE33" s="72"/>
      <c r="AF33" s="72"/>
      <c r="AG33" s="73"/>
      <c r="AH33" s="106"/>
      <c r="AI33" s="106"/>
    </row>
    <row r="34" spans="1:57" s="97" customFormat="1" ht="42" hidden="1" customHeight="1" x14ac:dyDescent="0.3">
      <c r="A34" s="75"/>
      <c r="B34" s="109"/>
      <c r="C34" s="109"/>
      <c r="D34" s="110"/>
      <c r="E34" s="109"/>
      <c r="F34" s="109"/>
      <c r="G34" s="109"/>
      <c r="H34" s="109"/>
      <c r="I34" s="109"/>
      <c r="J34" s="109"/>
      <c r="K34" s="109"/>
      <c r="L34" s="109"/>
      <c r="M34" s="111"/>
      <c r="N34" s="109"/>
      <c r="O34" s="109"/>
      <c r="P34" s="109"/>
      <c r="Q34" s="110"/>
      <c r="R34" s="109"/>
      <c r="S34" s="109"/>
      <c r="T34" s="109"/>
      <c r="U34" s="109"/>
      <c r="V34" s="109"/>
      <c r="W34" s="110"/>
      <c r="X34" s="105"/>
      <c r="Y34" s="105"/>
      <c r="Z34" s="105"/>
      <c r="AB34" s="104"/>
      <c r="AC34" s="104"/>
      <c r="AD34" s="72"/>
      <c r="AE34" s="72"/>
      <c r="AF34" s="72"/>
      <c r="AG34" s="106"/>
      <c r="AH34" s="106"/>
      <c r="AI34" s="106"/>
      <c r="AK34" s="105" t="s">
        <v>66</v>
      </c>
      <c r="AM34" s="111">
        <f>W31-691</f>
        <v>732.99999999999955</v>
      </c>
      <c r="AN34" s="111"/>
      <c r="BE34" s="108"/>
    </row>
    <row r="35" spans="1:57" s="97" customFormat="1" ht="42" hidden="1" customHeight="1" x14ac:dyDescent="0.3">
      <c r="A35" s="75"/>
      <c r="B35" s="109"/>
      <c r="C35" s="109"/>
      <c r="D35" s="110"/>
      <c r="E35" s="109"/>
      <c r="F35" s="109"/>
      <c r="G35" s="109"/>
      <c r="H35" s="109"/>
      <c r="I35" s="109"/>
      <c r="J35" s="109"/>
      <c r="K35" s="109"/>
      <c r="L35" s="109"/>
      <c r="M35" s="111"/>
      <c r="N35" s="109"/>
      <c r="O35" s="109"/>
      <c r="P35" s="109"/>
      <c r="Q35" s="110"/>
      <c r="R35" s="109"/>
      <c r="S35" s="109"/>
      <c r="T35" s="109"/>
      <c r="U35" s="109"/>
      <c r="V35" s="109"/>
      <c r="W35" s="110"/>
      <c r="X35" s="105"/>
      <c r="Y35" s="105"/>
      <c r="Z35" s="105"/>
      <c r="AB35" s="104"/>
      <c r="AC35" s="104"/>
      <c r="AD35" s="72"/>
      <c r="AE35" s="72"/>
      <c r="AF35" s="72"/>
      <c r="AG35" s="106"/>
      <c r="AH35" s="106"/>
      <c r="AI35" s="106"/>
      <c r="AK35" s="105"/>
      <c r="AM35" s="111"/>
      <c r="AN35" s="111"/>
      <c r="BE35" s="108"/>
    </row>
    <row r="36" spans="1:57" s="79" customFormat="1" ht="31.5" hidden="1" customHeight="1" x14ac:dyDescent="0.3">
      <c r="A36" s="78" t="s">
        <v>68</v>
      </c>
      <c r="B36" s="151" t="s">
        <v>69</v>
      </c>
      <c r="C36" s="151"/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1"/>
      <c r="R36" s="151"/>
      <c r="S36" s="151"/>
      <c r="T36" s="151"/>
      <c r="U36" s="151"/>
      <c r="V36" s="151"/>
      <c r="W36" s="151"/>
      <c r="X36" s="151"/>
      <c r="Y36" s="151"/>
      <c r="Z36" s="151"/>
      <c r="AB36" s="104"/>
      <c r="AC36" s="104"/>
      <c r="AD36" s="72"/>
      <c r="AE36" s="72"/>
      <c r="AF36" s="72"/>
      <c r="AG36" s="106"/>
      <c r="AH36" s="80"/>
      <c r="AI36" s="106"/>
      <c r="AK36" s="79" t="s">
        <v>67</v>
      </c>
      <c r="AM36" s="81">
        <f>W32-754</f>
        <v>1430</v>
      </c>
      <c r="AN36" s="81"/>
      <c r="BE36" s="78"/>
    </row>
    <row r="37" spans="1:57" s="97" customFormat="1" ht="33" hidden="1" customHeight="1" x14ac:dyDescent="0.3">
      <c r="A37" s="108"/>
      <c r="B37" s="151" t="s">
        <v>70</v>
      </c>
      <c r="C37" s="151"/>
      <c r="D37" s="151"/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1"/>
      <c r="R37" s="151"/>
      <c r="S37" s="151"/>
      <c r="T37" s="151"/>
      <c r="U37" s="151"/>
      <c r="V37" s="151"/>
      <c r="W37" s="151"/>
      <c r="X37" s="151"/>
      <c r="Y37" s="151"/>
      <c r="Z37" s="151"/>
      <c r="AB37" s="104"/>
      <c r="AC37" s="104"/>
      <c r="AD37" s="72"/>
      <c r="AE37" s="72"/>
      <c r="AF37" s="72"/>
      <c r="AG37" s="106"/>
      <c r="AH37" s="106"/>
      <c r="AI37" s="106"/>
      <c r="AM37" s="97">
        <f>AM36/3</f>
        <v>476.66666666666669</v>
      </c>
      <c r="BE37" s="108"/>
    </row>
    <row r="38" spans="1:57" s="97" customFormat="1" ht="28.5" hidden="1" customHeight="1" x14ac:dyDescent="0.3">
      <c r="A38" s="108"/>
      <c r="B38" s="151" t="s">
        <v>71</v>
      </c>
      <c r="C38" s="151"/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1"/>
      <c r="Q38" s="151"/>
      <c r="R38" s="151"/>
      <c r="S38" s="151"/>
      <c r="T38" s="151"/>
      <c r="U38" s="151"/>
      <c r="V38" s="151"/>
      <c r="W38" s="151"/>
      <c r="X38" s="151"/>
      <c r="Y38" s="151"/>
      <c r="Z38" s="151"/>
      <c r="AB38" s="104"/>
      <c r="AC38" s="104"/>
      <c r="AD38" s="72"/>
      <c r="AE38" s="72"/>
      <c r="AF38" s="72"/>
      <c r="AG38" s="106"/>
      <c r="AH38" s="106"/>
      <c r="AI38" s="106"/>
      <c r="BE38" s="108"/>
    </row>
    <row r="39" spans="1:57" s="79" customFormat="1" ht="48" hidden="1" customHeight="1" x14ac:dyDescent="0.3">
      <c r="A39" s="78"/>
      <c r="B39" s="151" t="s">
        <v>72</v>
      </c>
      <c r="C39" s="151"/>
      <c r="D39" s="151"/>
      <c r="E39" s="151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51"/>
      <c r="Q39" s="151"/>
      <c r="R39" s="151"/>
      <c r="S39" s="151"/>
      <c r="T39" s="151"/>
      <c r="U39" s="151"/>
      <c r="V39" s="151"/>
      <c r="W39" s="151"/>
      <c r="X39" s="151"/>
      <c r="Y39" s="151"/>
      <c r="Z39" s="151"/>
      <c r="AB39" s="104"/>
      <c r="AC39" s="104"/>
      <c r="AD39" s="72"/>
      <c r="AE39" s="72"/>
      <c r="AF39" s="72"/>
      <c r="AG39" s="106"/>
      <c r="AH39" s="80"/>
      <c r="AI39" s="106"/>
      <c r="BE39" s="78"/>
    </row>
    <row r="40" spans="1:57" s="79" customFormat="1" ht="34.5" hidden="1" customHeight="1" x14ac:dyDescent="0.3">
      <c r="A40" s="78"/>
      <c r="B40" s="151" t="s">
        <v>73</v>
      </c>
      <c r="C40" s="151"/>
      <c r="D40" s="151"/>
      <c r="E40" s="151"/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P40" s="151"/>
      <c r="Q40" s="151"/>
      <c r="R40" s="151"/>
      <c r="S40" s="151"/>
      <c r="T40" s="151"/>
      <c r="U40" s="151"/>
      <c r="V40" s="151"/>
      <c r="W40" s="151"/>
      <c r="X40" s="151"/>
      <c r="Y40" s="151"/>
      <c r="Z40" s="151"/>
      <c r="AB40" s="104"/>
      <c r="AC40" s="104"/>
      <c r="AD40" s="72"/>
      <c r="AE40" s="72"/>
      <c r="AF40" s="72"/>
      <c r="AG40" s="106"/>
      <c r="AH40" s="80"/>
      <c r="AI40" s="106"/>
      <c r="BE40" s="78"/>
    </row>
    <row r="41" spans="1:57" s="79" customFormat="1" ht="13.8" hidden="1" x14ac:dyDescent="0.3">
      <c r="A41" s="78"/>
      <c r="B41" s="151" t="s">
        <v>74</v>
      </c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51"/>
      <c r="Q41" s="151"/>
      <c r="R41" s="151"/>
      <c r="S41" s="151"/>
      <c r="T41" s="151"/>
      <c r="U41" s="151"/>
      <c r="V41" s="151"/>
      <c r="W41" s="151"/>
      <c r="X41" s="151"/>
      <c r="Y41" s="151"/>
      <c r="Z41" s="151"/>
      <c r="AB41" s="104"/>
      <c r="AC41" s="104"/>
      <c r="AD41" s="72"/>
      <c r="AE41" s="72"/>
      <c r="AF41" s="72"/>
      <c r="AG41" s="106"/>
      <c r="AH41" s="80"/>
      <c r="AI41" s="106"/>
      <c r="BE41" s="78"/>
    </row>
    <row r="42" spans="1:57" s="79" customFormat="1" ht="13.8" hidden="1" x14ac:dyDescent="0.3">
      <c r="A42" s="78"/>
      <c r="B42" s="151" t="s">
        <v>75</v>
      </c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B42" s="104"/>
      <c r="AC42" s="104"/>
      <c r="AD42" s="72"/>
      <c r="AE42" s="72"/>
      <c r="AF42" s="72"/>
      <c r="AG42" s="106"/>
      <c r="AH42" s="80"/>
      <c r="AI42" s="106"/>
      <c r="BE42" s="78"/>
    </row>
    <row r="43" spans="1:57" s="79" customFormat="1" ht="13.8" hidden="1" x14ac:dyDescent="0.3">
      <c r="A43" s="78"/>
      <c r="B43" s="151" t="s">
        <v>76</v>
      </c>
      <c r="C43" s="151"/>
      <c r="D43" s="151"/>
      <c r="E43" s="151"/>
      <c r="F43" s="151"/>
      <c r="G43" s="151"/>
      <c r="H43" s="151"/>
      <c r="I43" s="151"/>
      <c r="J43" s="151"/>
      <c r="K43" s="151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151"/>
      <c r="W43" s="151"/>
      <c r="X43" s="151"/>
      <c r="Y43" s="151"/>
      <c r="Z43" s="151"/>
      <c r="AB43" s="104"/>
      <c r="AC43" s="104"/>
      <c r="AD43" s="72"/>
      <c r="AE43" s="72"/>
      <c r="AF43" s="72"/>
      <c r="AG43" s="106"/>
      <c r="AH43" s="80"/>
      <c r="AI43" s="106"/>
      <c r="BE43" s="78"/>
    </row>
    <row r="44" spans="1:57" s="83" customFormat="1" hidden="1" x14ac:dyDescent="0.3">
      <c r="A44" s="82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105"/>
      <c r="M44" s="79"/>
      <c r="N44" s="79"/>
      <c r="O44" s="79"/>
      <c r="P44" s="105"/>
      <c r="Q44" s="79"/>
      <c r="R44" s="79"/>
      <c r="S44" s="79"/>
      <c r="T44" s="79"/>
      <c r="U44" s="79"/>
      <c r="V44" s="79"/>
      <c r="W44" s="79"/>
      <c r="X44" s="79"/>
      <c r="Y44" s="79"/>
      <c r="Z44" s="79"/>
      <c r="AB44" s="104"/>
      <c r="AC44" s="104"/>
      <c r="AD44" s="72"/>
      <c r="AE44" s="72"/>
      <c r="AF44" s="72"/>
      <c r="AG44" s="106"/>
      <c r="AH44" s="84"/>
      <c r="AI44" s="106"/>
      <c r="BE44" s="82"/>
    </row>
    <row r="45" spans="1:57" s="83" customFormat="1" ht="15" hidden="1" customHeight="1" x14ac:dyDescent="0.3">
      <c r="A45" s="82"/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105"/>
      <c r="M45" s="79"/>
      <c r="N45" s="79"/>
      <c r="O45" s="79"/>
      <c r="P45" s="105"/>
      <c r="Q45" s="79"/>
      <c r="R45" s="79"/>
      <c r="S45" s="79"/>
      <c r="T45" s="79"/>
      <c r="U45" s="79"/>
      <c r="V45" s="79"/>
      <c r="W45" s="79"/>
      <c r="X45" s="79"/>
      <c r="Y45" s="79"/>
      <c r="Z45" s="79"/>
      <c r="AB45" s="104"/>
      <c r="AC45" s="104"/>
      <c r="AD45" s="72"/>
      <c r="AE45" s="72"/>
      <c r="AF45" s="72"/>
      <c r="AG45" s="106"/>
      <c r="AH45" s="84"/>
      <c r="AI45" s="106"/>
      <c r="BE45" s="82"/>
    </row>
    <row r="46" spans="1:57" hidden="1" x14ac:dyDescent="0.3">
      <c r="AB46" s="104"/>
      <c r="AC46" s="104"/>
      <c r="AD46" s="72"/>
      <c r="AE46" s="72"/>
      <c r="AF46" s="72"/>
      <c r="AG46" s="106"/>
      <c r="AH46" s="85"/>
      <c r="AI46" s="106"/>
    </row>
    <row r="47" spans="1:57" hidden="1" x14ac:dyDescent="0.3">
      <c r="B47" s="86">
        <v>14.2</v>
      </c>
      <c r="C47" s="86">
        <v>14.2</v>
      </c>
      <c r="D47" s="87">
        <v>14.2</v>
      </c>
      <c r="E47" s="86">
        <v>14.2</v>
      </c>
      <c r="F47" s="86">
        <v>14.2</v>
      </c>
      <c r="G47" s="86"/>
      <c r="H47" s="86">
        <v>14.2</v>
      </c>
      <c r="I47" s="86">
        <v>3.2</v>
      </c>
      <c r="J47" s="86">
        <v>3.2</v>
      </c>
      <c r="K47" s="86">
        <v>3.2</v>
      </c>
      <c r="L47" s="88">
        <v>3.2</v>
      </c>
      <c r="M47" s="86">
        <v>14.2</v>
      </c>
      <c r="N47" s="86">
        <v>14.2</v>
      </c>
      <c r="O47" s="86">
        <v>14.2</v>
      </c>
      <c r="P47" s="88">
        <v>14.2</v>
      </c>
      <c r="Q47" s="86">
        <v>14.2</v>
      </c>
      <c r="R47" s="86">
        <v>14.2</v>
      </c>
      <c r="S47" s="86">
        <v>14.2</v>
      </c>
      <c r="T47" s="86">
        <v>14.2</v>
      </c>
      <c r="U47" s="86">
        <v>16.399999999999999</v>
      </c>
      <c r="V47" s="86">
        <v>16.399999999999999</v>
      </c>
      <c r="W47" s="87">
        <v>16.399999999999999</v>
      </c>
      <c r="X47" s="87">
        <v>16.399999999999999</v>
      </c>
      <c r="Y47" s="86">
        <v>15.342857142857101</v>
      </c>
      <c r="Z47" s="86">
        <v>15.581366459627301</v>
      </c>
      <c r="AB47" s="104"/>
      <c r="AC47" s="104"/>
      <c r="AD47" s="72"/>
      <c r="AE47" s="72"/>
      <c r="AF47" s="72"/>
      <c r="AG47" s="106"/>
      <c r="AH47" s="85"/>
      <c r="AI47" s="106"/>
    </row>
    <row r="48" spans="1:57" hidden="1" x14ac:dyDescent="0.3">
      <c r="B48" s="86">
        <v>25.744224998704663</v>
      </c>
      <c r="C48" s="86">
        <v>26.35424960454575</v>
      </c>
      <c r="D48" s="87">
        <v>25.838414732743871</v>
      </c>
      <c r="E48" s="86">
        <v>24.867745574013394</v>
      </c>
      <c r="F48" s="86">
        <v>25.923230052764573</v>
      </c>
      <c r="G48" s="86"/>
      <c r="H48" s="86">
        <v>27.675770299041844</v>
      </c>
      <c r="I48" s="86">
        <v>26.641229516730693</v>
      </c>
      <c r="J48" s="86">
        <v>25.440095409365281</v>
      </c>
      <c r="K48" s="86">
        <v>25.781328951356901</v>
      </c>
      <c r="L48" s="88">
        <v>27.135814975934242</v>
      </c>
      <c r="M48" s="87">
        <v>24.789944665800562</v>
      </c>
      <c r="N48" s="86">
        <v>26.253052372912666</v>
      </c>
      <c r="O48" s="86">
        <v>25.266493286798489</v>
      </c>
      <c r="P48" s="88">
        <v>26.061493856801501</v>
      </c>
      <c r="Q48" s="87">
        <v>25.264740383207272</v>
      </c>
      <c r="R48" s="86">
        <v>25.371684263382118</v>
      </c>
      <c r="S48" s="86">
        <v>25.242448269369326</v>
      </c>
      <c r="T48" s="86">
        <v>25.298237944064056</v>
      </c>
      <c r="U48" s="86">
        <v>27.268121777037837</v>
      </c>
      <c r="V48" s="86">
        <v>27.139771631526653</v>
      </c>
      <c r="W48" s="87">
        <v>27.269178848936861</v>
      </c>
      <c r="X48" s="87">
        <v>26.741552905534618</v>
      </c>
      <c r="Y48" s="86">
        <v>26.362007514413801</v>
      </c>
      <c r="Z48" s="86">
        <v>26.388076055902101</v>
      </c>
      <c r="AB48" s="89"/>
      <c r="AC48" s="89"/>
      <c r="AD48" s="72"/>
      <c r="AE48" s="72"/>
      <c r="AF48" s="72"/>
      <c r="AG48" s="106"/>
      <c r="AH48" s="85"/>
      <c r="AI48" s="106"/>
    </row>
    <row r="49" spans="2:57" hidden="1" x14ac:dyDescent="0.3">
      <c r="B49" s="86">
        <v>5</v>
      </c>
      <c r="C49" s="86">
        <v>4.8021863532741644</v>
      </c>
      <c r="D49" s="87">
        <v>4.3243516331593685</v>
      </c>
      <c r="E49" s="86">
        <v>4.3248253172197249</v>
      </c>
      <c r="F49" s="86">
        <v>4.3585657254519958</v>
      </c>
      <c r="G49" s="86"/>
      <c r="H49" s="86">
        <v>3.2249994447791512</v>
      </c>
      <c r="I49" s="86">
        <v>2.1989191143496694</v>
      </c>
      <c r="J49" s="86">
        <v>2.1173388906376558</v>
      </c>
      <c r="K49" s="86">
        <v>2.1494374781617172</v>
      </c>
      <c r="L49" s="88">
        <v>1.5810883603729489</v>
      </c>
      <c r="M49" s="87">
        <v>2.3084240398332083</v>
      </c>
      <c r="N49" s="86">
        <v>2.386641124810243</v>
      </c>
      <c r="O49" s="86">
        <v>2.6579457960863744</v>
      </c>
      <c r="P49" s="88">
        <v>2.6597231290323675</v>
      </c>
      <c r="Q49" s="87">
        <v>2.6579486734859956</v>
      </c>
      <c r="R49" s="86">
        <v>2.6578799558972119</v>
      </c>
      <c r="S49" s="86">
        <v>2.2303063874913471</v>
      </c>
      <c r="T49" s="86">
        <v>1.7727119887956013</v>
      </c>
      <c r="U49" s="86">
        <v>3.2089158139707306</v>
      </c>
      <c r="V49" s="86">
        <v>3.1876065279520791</v>
      </c>
      <c r="W49" s="87">
        <v>3.1908431152882391</v>
      </c>
      <c r="X49" s="87">
        <v>3.1630911448948758</v>
      </c>
      <c r="Y49" s="86">
        <v>2.1240892518315002</v>
      </c>
      <c r="Z49" s="86">
        <v>2.0472758665562001</v>
      </c>
      <c r="AB49" s="107"/>
      <c r="AC49" s="104"/>
      <c r="AD49" s="85"/>
      <c r="AE49" s="85"/>
      <c r="AF49" s="85"/>
      <c r="AG49" s="85"/>
      <c r="AH49" s="85"/>
      <c r="AI49" s="85"/>
    </row>
    <row r="50" spans="2:57" hidden="1" x14ac:dyDescent="0.3">
      <c r="B50" s="86">
        <f>SUM(B48:B49)</f>
        <v>30.744224998704663</v>
      </c>
      <c r="C50" s="86">
        <f>SUM(C48:C49)</f>
        <v>31.156435957819916</v>
      </c>
      <c r="D50" s="86">
        <f>SUM(D48:D49)</f>
        <v>30.162766365903238</v>
      </c>
      <c r="E50" s="86">
        <f>SUM(E48:E49)</f>
        <v>29.192570891233117</v>
      </c>
      <c r="F50" s="86">
        <f>SUM(F48:F49)</f>
        <v>30.281795778216569</v>
      </c>
      <c r="G50" s="86"/>
      <c r="H50" s="86">
        <f t="shared" ref="H50:Z50" si="23">SUM(H48:H49)</f>
        <v>30.900769743820995</v>
      </c>
      <c r="I50" s="86">
        <f t="shared" si="23"/>
        <v>28.840148631080361</v>
      </c>
      <c r="J50" s="86">
        <f t="shared" si="23"/>
        <v>27.557434300002935</v>
      </c>
      <c r="K50" s="86">
        <f t="shared" si="23"/>
        <v>27.93076642951862</v>
      </c>
      <c r="L50" s="86">
        <f t="shared" si="23"/>
        <v>28.71690333630719</v>
      </c>
      <c r="M50" s="86">
        <f t="shared" si="23"/>
        <v>27.098368705633771</v>
      </c>
      <c r="N50" s="86">
        <f t="shared" si="23"/>
        <v>28.639693497722909</v>
      </c>
      <c r="O50" s="86">
        <f t="shared" si="23"/>
        <v>27.924439082884863</v>
      </c>
      <c r="P50" s="86">
        <f t="shared" si="23"/>
        <v>28.72121698583387</v>
      </c>
      <c r="Q50" s="86">
        <f t="shared" si="23"/>
        <v>27.922689056693269</v>
      </c>
      <c r="R50" s="86">
        <f t="shared" si="23"/>
        <v>28.02956421927933</v>
      </c>
      <c r="S50" s="86">
        <f t="shared" si="23"/>
        <v>27.472754656860673</v>
      </c>
      <c r="T50" s="86">
        <f t="shared" si="23"/>
        <v>27.070949932859659</v>
      </c>
      <c r="U50" s="86">
        <f t="shared" si="23"/>
        <v>30.477037591008568</v>
      </c>
      <c r="V50" s="86">
        <f t="shared" si="23"/>
        <v>30.327378159478734</v>
      </c>
      <c r="W50" s="86">
        <f t="shared" si="23"/>
        <v>30.460021964225099</v>
      </c>
      <c r="X50" s="86">
        <f t="shared" si="23"/>
        <v>29.904644050429493</v>
      </c>
      <c r="Y50" s="86">
        <f t="shared" si="23"/>
        <v>28.4860967662453</v>
      </c>
      <c r="Z50" s="86">
        <f t="shared" si="23"/>
        <v>28.435351922458302</v>
      </c>
      <c r="AB50" s="96"/>
      <c r="AC50" s="109"/>
      <c r="AP50" s="2"/>
      <c r="AQ50" s="2"/>
      <c r="AR50" s="2"/>
      <c r="AS50" s="2"/>
      <c r="AT50" s="2"/>
      <c r="AU50" s="2"/>
      <c r="AV50" s="2"/>
      <c r="AW50" s="2"/>
      <c r="BE50" s="2"/>
    </row>
    <row r="51" spans="2:57" hidden="1" x14ac:dyDescent="0.3">
      <c r="AB51" s="96"/>
      <c r="AC51" s="109"/>
    </row>
    <row r="52" spans="2:57" hidden="1" x14ac:dyDescent="0.3">
      <c r="AB52" s="96"/>
      <c r="AC52" s="109"/>
    </row>
    <row r="53" spans="2:57" hidden="1" x14ac:dyDescent="0.3">
      <c r="AB53" s="96"/>
      <c r="AC53" s="109"/>
    </row>
    <row r="54" spans="2:57" hidden="1" x14ac:dyDescent="0.3">
      <c r="AB54" s="96"/>
      <c r="AC54" s="109"/>
    </row>
    <row r="55" spans="2:57" hidden="1" x14ac:dyDescent="0.3">
      <c r="AB55" s="96"/>
      <c r="AC55" s="109"/>
    </row>
    <row r="56" spans="2:57" hidden="1" x14ac:dyDescent="0.3"/>
    <row r="57" spans="2:57" x14ac:dyDescent="0.3">
      <c r="AB57" s="114"/>
    </row>
  </sheetData>
  <dataConsolidate>
    <dataRefs count="1">
      <dataRef ref="AC33" sheet="24&amp;25-01-2016 " r:id="rId1"/>
    </dataRefs>
  </dataConsolidate>
  <mergeCells count="31">
    <mergeCell ref="T3:T4"/>
    <mergeCell ref="U3:U4"/>
    <mergeCell ref="A1:Z1"/>
    <mergeCell ref="A2:Z2"/>
    <mergeCell ref="A3:A4"/>
    <mergeCell ref="B3:D3"/>
    <mergeCell ref="E3:E4"/>
    <mergeCell ref="F3:F4"/>
    <mergeCell ref="H3:H4"/>
    <mergeCell ref="I3:I4"/>
    <mergeCell ref="J3:J4"/>
    <mergeCell ref="K3:M3"/>
    <mergeCell ref="V3:V4"/>
    <mergeCell ref="W3:W4"/>
    <mergeCell ref="X3:X4"/>
    <mergeCell ref="Y3:Y4"/>
    <mergeCell ref="Z3:Z4"/>
    <mergeCell ref="B42:Z42"/>
    <mergeCell ref="B43:Z43"/>
    <mergeCell ref="B36:Z36"/>
    <mergeCell ref="B37:Z37"/>
    <mergeCell ref="B38:Z38"/>
    <mergeCell ref="B39:Z39"/>
    <mergeCell ref="B40:Z40"/>
    <mergeCell ref="B41:Z41"/>
    <mergeCell ref="K33:M33"/>
    <mergeCell ref="O33:Q33"/>
    <mergeCell ref="N3:N4"/>
    <mergeCell ref="O3:Q3"/>
    <mergeCell ref="R3:R4"/>
    <mergeCell ref="S3:S4"/>
  </mergeCells>
  <printOptions horizontalCentered="1"/>
  <pageMargins left="0.25" right="0.25" top="0.5" bottom="0.5" header="0.3" footer="0.3"/>
  <pageSetup paperSize="9" scale="80" orientation="landscape" r:id="rId2"/>
  <rowBreaks count="1" manualBreakCount="1">
    <brk id="32" max="54" man="1"/>
  </rowBreaks>
  <colBreaks count="1" manualBreakCount="1">
    <brk id="2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</sheetPr>
  <dimension ref="A1:BC56"/>
  <sheetViews>
    <sheetView workbookViewId="0">
      <selection activeCell="AA57" sqref="AA57"/>
    </sheetView>
  </sheetViews>
  <sheetFormatPr defaultColWidth="9.109375" defaultRowHeight="14.4" x14ac:dyDescent="0.3"/>
  <cols>
    <col min="1" max="1" width="10.44140625" style="2" customWidth="1"/>
    <col min="2" max="3" width="6.5546875" style="2" customWidth="1"/>
    <col min="4" max="4" width="5.5546875" style="83" customWidth="1"/>
    <col min="5" max="8" width="6.5546875" style="2" customWidth="1"/>
    <col min="9" max="9" width="6" style="2" customWidth="1"/>
    <col min="10" max="10" width="6.5546875" style="2" customWidth="1"/>
    <col min="11" max="11" width="6.5546875" style="7" customWidth="1"/>
    <col min="12" max="12" width="6.5546875" style="83" customWidth="1"/>
    <col min="13" max="13" width="6" style="2" customWidth="1"/>
    <col min="14" max="14" width="6.88671875" style="2" customWidth="1"/>
    <col min="15" max="15" width="6.6640625" style="7" customWidth="1"/>
    <col min="16" max="16" width="6.44140625" style="83" customWidth="1"/>
    <col min="17" max="17" width="5.6640625" style="2" customWidth="1"/>
    <col min="18" max="20" width="6.5546875" style="2" customWidth="1"/>
    <col min="21" max="21" width="7.88671875" style="2" customWidth="1"/>
    <col min="22" max="22" width="6.5546875" style="83" customWidth="1"/>
    <col min="23" max="23" width="6.33203125" style="83" customWidth="1"/>
    <col min="24" max="24" width="6.5546875" style="83" customWidth="1"/>
    <col min="25" max="25" width="8.109375" style="83" customWidth="1"/>
    <col min="26" max="26" width="5.5546875" style="2" customWidth="1"/>
    <col min="27" max="27" width="13" style="2" customWidth="1"/>
    <col min="28" max="28" width="15.6640625" style="2" customWidth="1"/>
    <col min="29" max="31" width="17.6640625" style="2" customWidth="1"/>
    <col min="32" max="32" width="14.6640625" style="2" customWidth="1"/>
    <col min="33" max="33" width="11.88671875" style="2" customWidth="1"/>
    <col min="34" max="34" width="11.33203125" style="2" customWidth="1"/>
    <col min="35" max="35" width="11.5546875" style="2" customWidth="1"/>
    <col min="36" max="36" width="8.5546875" style="2" customWidth="1"/>
    <col min="37" max="37" width="15.109375" style="2" customWidth="1"/>
    <col min="38" max="38" width="9.6640625" style="2" customWidth="1"/>
    <col min="39" max="39" width="12.33203125" style="2" customWidth="1"/>
    <col min="40" max="47" width="9.109375" customWidth="1"/>
    <col min="48" max="50" width="8.6640625" style="2" customWidth="1"/>
    <col min="51" max="51" width="8.5546875" style="2" bestFit="1" customWidth="1"/>
    <col min="52" max="53" width="8.5546875" style="2" customWidth="1"/>
    <col min="54" max="54" width="9.109375" style="2"/>
    <col min="55" max="55" width="9" style="3" bestFit="1" customWidth="1"/>
    <col min="56" max="16384" width="9.109375" style="2"/>
  </cols>
  <sheetData>
    <row r="1" spans="1:55" ht="17.25" customHeight="1" x14ac:dyDescent="0.3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"/>
      <c r="AB1" s="3"/>
      <c r="BC1" s="2"/>
    </row>
    <row r="2" spans="1:55" ht="18.75" customHeight="1" x14ac:dyDescent="0.3">
      <c r="A2" s="156" t="s">
        <v>77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"/>
      <c r="AA2" s="2">
        <f>96+30</f>
        <v>126</v>
      </c>
      <c r="AB2" s="3"/>
      <c r="BC2" s="2"/>
    </row>
    <row r="3" spans="1:55" s="7" customFormat="1" ht="21" customHeight="1" x14ac:dyDescent="0.3">
      <c r="A3" s="149" t="s">
        <v>1</v>
      </c>
      <c r="B3" s="157" t="s">
        <v>2</v>
      </c>
      <c r="C3" s="158"/>
      <c r="D3" s="159"/>
      <c r="E3" s="149" t="s">
        <v>3</v>
      </c>
      <c r="F3" s="149" t="s">
        <v>4</v>
      </c>
      <c r="G3" s="149" t="s">
        <v>5</v>
      </c>
      <c r="H3" s="149" t="s">
        <v>6</v>
      </c>
      <c r="I3" s="149" t="s">
        <v>7</v>
      </c>
      <c r="J3" s="152" t="s">
        <v>8</v>
      </c>
      <c r="K3" s="153"/>
      <c r="L3" s="154"/>
      <c r="M3" s="149" t="s">
        <v>9</v>
      </c>
      <c r="N3" s="152" t="s">
        <v>10</v>
      </c>
      <c r="O3" s="153"/>
      <c r="P3" s="154"/>
      <c r="Q3" s="149" t="s">
        <v>11</v>
      </c>
      <c r="R3" s="149" t="s">
        <v>12</v>
      </c>
      <c r="S3" s="149" t="s">
        <v>13</v>
      </c>
      <c r="T3" s="149" t="s">
        <v>14</v>
      </c>
      <c r="U3" s="149" t="s">
        <v>15</v>
      </c>
      <c r="V3" s="149" t="s">
        <v>16</v>
      </c>
      <c r="W3" s="149" t="s">
        <v>17</v>
      </c>
      <c r="X3" s="149" t="s">
        <v>18</v>
      </c>
      <c r="Y3" s="149" t="s">
        <v>19</v>
      </c>
      <c r="Z3" s="4"/>
      <c r="AA3" s="5"/>
      <c r="AB3" s="6"/>
      <c r="AG3" s="8"/>
    </row>
    <row r="4" spans="1:55" s="13" customFormat="1" ht="87.75" customHeight="1" x14ac:dyDescent="0.3">
      <c r="A4" s="150"/>
      <c r="B4" s="9" t="s">
        <v>20</v>
      </c>
      <c r="C4" s="9" t="s">
        <v>21</v>
      </c>
      <c r="D4" s="9" t="s">
        <v>19</v>
      </c>
      <c r="E4" s="150"/>
      <c r="F4" s="150"/>
      <c r="G4" s="150"/>
      <c r="H4" s="150"/>
      <c r="I4" s="150"/>
      <c r="J4" s="9" t="s">
        <v>20</v>
      </c>
      <c r="K4" s="9" t="s">
        <v>22</v>
      </c>
      <c r="L4" s="9" t="s">
        <v>19</v>
      </c>
      <c r="M4" s="150"/>
      <c r="N4" s="9" t="s">
        <v>20</v>
      </c>
      <c r="O4" s="9" t="s">
        <v>22</v>
      </c>
      <c r="P4" s="9" t="s">
        <v>19</v>
      </c>
      <c r="Q4" s="150"/>
      <c r="R4" s="150"/>
      <c r="S4" s="150"/>
      <c r="T4" s="150"/>
      <c r="U4" s="150"/>
      <c r="V4" s="150"/>
      <c r="W4" s="150"/>
      <c r="X4" s="150"/>
      <c r="Y4" s="150"/>
      <c r="Z4" s="8"/>
      <c r="AA4" s="10" t="s">
        <v>23</v>
      </c>
      <c r="AB4" s="11" t="s">
        <v>24</v>
      </c>
      <c r="AC4" s="11" t="s">
        <v>25</v>
      </c>
      <c r="AD4" s="11" t="s">
        <v>26</v>
      </c>
      <c r="AE4" s="11" t="s">
        <v>27</v>
      </c>
      <c r="AF4" s="11" t="s">
        <v>28</v>
      </c>
      <c r="AG4" s="12" t="s">
        <v>29</v>
      </c>
      <c r="AH4" s="12" t="s">
        <v>30</v>
      </c>
      <c r="AI4" s="11" t="s">
        <v>31</v>
      </c>
      <c r="AJ4" s="12" t="s">
        <v>32</v>
      </c>
      <c r="AK4" s="10" t="s">
        <v>33</v>
      </c>
      <c r="AL4" s="10" t="s">
        <v>34</v>
      </c>
      <c r="AM4" s="10" t="s">
        <v>35</v>
      </c>
    </row>
    <row r="5" spans="1:55" s="7" customFormat="1" ht="17.25" customHeight="1" x14ac:dyDescent="0.3">
      <c r="A5" s="14" t="s">
        <v>36</v>
      </c>
      <c r="B5" s="15">
        <v>94</v>
      </c>
      <c r="C5" s="16">
        <v>12</v>
      </c>
      <c r="D5" s="17">
        <f t="shared" ref="D5:D28" si="0">B5+C5</f>
        <v>106</v>
      </c>
      <c r="E5" s="15">
        <v>100</v>
      </c>
      <c r="F5" s="15">
        <v>87</v>
      </c>
      <c r="G5" s="15">
        <v>22</v>
      </c>
      <c r="H5" s="15">
        <v>92</v>
      </c>
      <c r="I5" s="15">
        <v>77</v>
      </c>
      <c r="J5" s="15">
        <v>60</v>
      </c>
      <c r="K5" s="18">
        <v>18.086329452273816</v>
      </c>
      <c r="L5" s="18">
        <f t="shared" ref="L5:L28" si="1">J5+K5</f>
        <v>78.086329452273816</v>
      </c>
      <c r="M5" s="15">
        <v>98</v>
      </c>
      <c r="N5" s="15">
        <v>46</v>
      </c>
      <c r="O5" s="19">
        <v>10.640244038638102</v>
      </c>
      <c r="P5" s="20">
        <f t="shared" ref="P5:P28" si="2">N5+O5</f>
        <v>56.640244038638102</v>
      </c>
      <c r="Q5" s="15">
        <v>27</v>
      </c>
      <c r="R5" s="15">
        <v>64</v>
      </c>
      <c r="S5" s="15">
        <v>77</v>
      </c>
      <c r="T5" s="15">
        <v>70</v>
      </c>
      <c r="U5" s="15">
        <v>10</v>
      </c>
      <c r="V5" s="15">
        <f>B5+E5+F5+G5+H5+I5+J5+M5+N5+Q5+R5+S5+T5+U5</f>
        <v>924</v>
      </c>
      <c r="W5" s="21">
        <f t="shared" ref="W5:W28" si="3">+C5</f>
        <v>12</v>
      </c>
      <c r="X5" s="22">
        <f t="shared" ref="X5:X28" si="4">+K5+O5</f>
        <v>28.726573490911917</v>
      </c>
      <c r="Y5" s="22">
        <f>+V5+W5+X5</f>
        <v>964.72657349091196</v>
      </c>
      <c r="Z5" s="23"/>
      <c r="AA5" s="23">
        <f t="shared" ref="AA5:AA28" si="5">B5-5-5+5+5+8</f>
        <v>102</v>
      </c>
      <c r="AB5" s="24">
        <f t="shared" ref="AB5:AB28" si="6">E5-14+10+20+5-5-10+20-15</f>
        <v>111</v>
      </c>
      <c r="AC5" s="24">
        <f>F5-10-10-5+25-5-10</f>
        <v>72</v>
      </c>
      <c r="AD5" s="24">
        <f t="shared" ref="AD5:AD28" si="7">G5-5-10-8+5</f>
        <v>4</v>
      </c>
      <c r="AE5" s="24">
        <f t="shared" ref="AE5:AE28" si="8">H5-10+10+15-5-10+5-15+10</f>
        <v>92</v>
      </c>
      <c r="AF5" s="24">
        <f t="shared" ref="AF5:AF28" si="9">I5+10+14-5-5-5+15-10-20+5</f>
        <v>76</v>
      </c>
      <c r="AG5" s="23">
        <f t="shared" ref="AG5:AG28" si="10">J5+5</f>
        <v>65</v>
      </c>
      <c r="AH5" s="23">
        <f t="shared" ref="AH5:AH28" si="11">M5+5+10-10</f>
        <v>103</v>
      </c>
      <c r="AI5" s="24">
        <f t="shared" ref="AI5:AI28" si="12">N5+5+5</f>
        <v>56</v>
      </c>
      <c r="AJ5" s="23">
        <f t="shared" ref="AJ5:AJ28" si="13">Q5+5-5-5</f>
        <v>22</v>
      </c>
      <c r="AK5" s="23">
        <f t="shared" ref="AK5:AL28" si="14">R5</f>
        <v>64</v>
      </c>
      <c r="AL5" s="23">
        <f t="shared" si="14"/>
        <v>77</v>
      </c>
      <c r="AM5" s="23">
        <f t="shared" ref="AM5:AM28" si="15">T5-10+5+5</f>
        <v>70</v>
      </c>
    </row>
    <row r="6" spans="1:55" s="7" customFormat="1" ht="17.25" customHeight="1" x14ac:dyDescent="0.3">
      <c r="A6" s="26" t="s">
        <v>37</v>
      </c>
      <c r="B6" s="27">
        <v>93.891246684350136</v>
      </c>
      <c r="C6" s="16">
        <v>12</v>
      </c>
      <c r="D6" s="17">
        <f t="shared" si="0"/>
        <v>105.89124668435014</v>
      </c>
      <c r="E6" s="28">
        <v>100.02519893899205</v>
      </c>
      <c r="F6" s="28">
        <v>87.061007957559667</v>
      </c>
      <c r="G6" s="28">
        <v>22.015915119363392</v>
      </c>
      <c r="H6" s="28">
        <v>92.159151193633946</v>
      </c>
      <c r="I6" s="28">
        <v>76.806366047745357</v>
      </c>
      <c r="J6" s="28">
        <v>59.868700265251988</v>
      </c>
      <c r="K6" s="18">
        <v>17.835554079260206</v>
      </c>
      <c r="L6" s="18">
        <f t="shared" si="1"/>
        <v>77.704254344512194</v>
      </c>
      <c r="M6" s="29">
        <v>98.067639257294431</v>
      </c>
      <c r="N6" s="29">
        <v>45.973474801061009</v>
      </c>
      <c r="O6" s="19">
        <v>10.62639968751138</v>
      </c>
      <c r="P6" s="20">
        <f t="shared" si="2"/>
        <v>56.599874488572389</v>
      </c>
      <c r="Q6" s="29">
        <v>26.931034482758619</v>
      </c>
      <c r="R6" s="29">
        <v>63.862068965517246</v>
      </c>
      <c r="S6" s="29">
        <v>76.897877984084872</v>
      </c>
      <c r="T6" s="29">
        <v>70.129973474801062</v>
      </c>
      <c r="U6" s="29">
        <v>10.310344827586208</v>
      </c>
      <c r="V6" s="15">
        <f t="shared" ref="V6:V28" si="16">B6+E6+F6+G6+H6+I6+J6+M6+N6+Q6+R6+S6+T6+U6</f>
        <v>923.99999999999989</v>
      </c>
      <c r="W6" s="21">
        <f t="shared" si="3"/>
        <v>12</v>
      </c>
      <c r="X6" s="22">
        <f t="shared" si="4"/>
        <v>28.461953766771586</v>
      </c>
      <c r="Y6" s="22">
        <f t="shared" ref="Y6:Y28" si="17">+V6+W6+X6</f>
        <v>964.46195376677144</v>
      </c>
      <c r="Z6" s="23"/>
      <c r="AA6" s="23">
        <f t="shared" si="5"/>
        <v>101.89124668435014</v>
      </c>
      <c r="AB6" s="24">
        <f t="shared" si="6"/>
        <v>111.02519893899205</v>
      </c>
      <c r="AC6" s="24">
        <f t="shared" ref="AC6:AC28" si="18">F6-10-10-5+25-15</f>
        <v>72.061007957559667</v>
      </c>
      <c r="AD6" s="24">
        <f t="shared" si="7"/>
        <v>4.0159151193633917</v>
      </c>
      <c r="AE6" s="24">
        <f t="shared" si="8"/>
        <v>92.159151193633946</v>
      </c>
      <c r="AF6" s="24">
        <f t="shared" si="9"/>
        <v>75.806366047745357</v>
      </c>
      <c r="AG6" s="23">
        <f t="shared" si="10"/>
        <v>64.868700265251988</v>
      </c>
      <c r="AH6" s="23">
        <f t="shared" si="11"/>
        <v>103.06763925729443</v>
      </c>
      <c r="AI6" s="24">
        <f t="shared" si="12"/>
        <v>55.973474801061009</v>
      </c>
      <c r="AJ6" s="23">
        <f t="shared" si="13"/>
        <v>21.931034482758619</v>
      </c>
      <c r="AK6" s="23">
        <f t="shared" si="14"/>
        <v>63.862068965517246</v>
      </c>
      <c r="AL6" s="23">
        <f t="shared" si="14"/>
        <v>76.897877984084872</v>
      </c>
      <c r="AM6" s="23">
        <f t="shared" si="15"/>
        <v>70.129973474801062</v>
      </c>
    </row>
    <row r="7" spans="1:55" s="7" customFormat="1" ht="17.25" customHeight="1" x14ac:dyDescent="0.3">
      <c r="A7" s="14" t="s">
        <v>38</v>
      </c>
      <c r="B7" s="30">
        <v>93.891246684350136</v>
      </c>
      <c r="C7" s="16">
        <v>11</v>
      </c>
      <c r="D7" s="17">
        <f t="shared" si="0"/>
        <v>104.89124668435014</v>
      </c>
      <c r="E7" s="30">
        <v>100.02519893899205</v>
      </c>
      <c r="F7" s="30">
        <v>87.061007957559667</v>
      </c>
      <c r="G7" s="31">
        <v>22.015915119363392</v>
      </c>
      <c r="H7" s="30">
        <v>92.159151193633946</v>
      </c>
      <c r="I7" s="30">
        <v>76.806366047745357</v>
      </c>
      <c r="J7" s="30">
        <v>59.868700265251988</v>
      </c>
      <c r="K7" s="18">
        <v>17.244115748812071</v>
      </c>
      <c r="L7" s="18">
        <f t="shared" si="1"/>
        <v>77.112816014064066</v>
      </c>
      <c r="M7" s="32">
        <v>98.067639257294431</v>
      </c>
      <c r="N7" s="32">
        <v>45.973474801061009</v>
      </c>
      <c r="O7" s="19">
        <v>10.642614143946872</v>
      </c>
      <c r="P7" s="20">
        <f t="shared" si="2"/>
        <v>56.616088945007881</v>
      </c>
      <c r="Q7" s="30">
        <v>26.931034482758619</v>
      </c>
      <c r="R7" s="30">
        <v>63.862068965517246</v>
      </c>
      <c r="S7" s="30">
        <v>76.897877984084872</v>
      </c>
      <c r="T7" s="30">
        <v>70.129973474801062</v>
      </c>
      <c r="U7" s="30">
        <v>10.310344827586208</v>
      </c>
      <c r="V7" s="15">
        <f t="shared" si="16"/>
        <v>923.99999999999989</v>
      </c>
      <c r="W7" s="21">
        <f t="shared" si="3"/>
        <v>11</v>
      </c>
      <c r="X7" s="22">
        <f t="shared" si="4"/>
        <v>27.886729892758943</v>
      </c>
      <c r="Y7" s="22">
        <f t="shared" si="17"/>
        <v>962.88672989275881</v>
      </c>
      <c r="Z7" s="23"/>
      <c r="AA7" s="23">
        <f t="shared" si="5"/>
        <v>101.89124668435014</v>
      </c>
      <c r="AB7" s="24">
        <f t="shared" si="6"/>
        <v>111.02519893899205</v>
      </c>
      <c r="AC7" s="24">
        <f t="shared" si="18"/>
        <v>72.061007957559667</v>
      </c>
      <c r="AD7" s="24">
        <f t="shared" si="7"/>
        <v>4.0159151193633917</v>
      </c>
      <c r="AE7" s="24">
        <f t="shared" si="8"/>
        <v>92.159151193633946</v>
      </c>
      <c r="AF7" s="24">
        <f t="shared" si="9"/>
        <v>75.806366047745357</v>
      </c>
      <c r="AG7" s="23">
        <f t="shared" si="10"/>
        <v>64.868700265251988</v>
      </c>
      <c r="AH7" s="23">
        <f t="shared" si="11"/>
        <v>103.06763925729443</v>
      </c>
      <c r="AI7" s="24">
        <f t="shared" si="12"/>
        <v>55.973474801061009</v>
      </c>
      <c r="AJ7" s="23">
        <f t="shared" si="13"/>
        <v>21.931034482758619</v>
      </c>
      <c r="AK7" s="23">
        <f t="shared" si="14"/>
        <v>63.862068965517246</v>
      </c>
      <c r="AL7" s="23">
        <f t="shared" si="14"/>
        <v>76.897877984084872</v>
      </c>
      <c r="AM7" s="23">
        <f t="shared" si="15"/>
        <v>70.129973474801062</v>
      </c>
    </row>
    <row r="8" spans="1:55" s="34" customFormat="1" ht="17.25" customHeight="1" x14ac:dyDescent="0.3">
      <c r="A8" s="14" t="s">
        <v>39</v>
      </c>
      <c r="B8" s="29">
        <v>93.891246684350136</v>
      </c>
      <c r="C8" s="16">
        <v>11</v>
      </c>
      <c r="D8" s="17">
        <f t="shared" si="0"/>
        <v>104.89124668435014</v>
      </c>
      <c r="E8" s="29">
        <v>100.02519893899205</v>
      </c>
      <c r="F8" s="29">
        <v>87.061007957559667</v>
      </c>
      <c r="G8" s="29">
        <v>22.015915119363392</v>
      </c>
      <c r="H8" s="29">
        <v>92.159151193633946</v>
      </c>
      <c r="I8" s="29">
        <v>76.806366047745357</v>
      </c>
      <c r="J8" s="29">
        <v>59.868700265251988</v>
      </c>
      <c r="K8" s="18">
        <v>16.926050203509131</v>
      </c>
      <c r="L8" s="18">
        <f t="shared" si="1"/>
        <v>76.794750468761123</v>
      </c>
      <c r="M8" s="29">
        <v>98.067639257294431</v>
      </c>
      <c r="N8" s="29">
        <v>45.973474801061009</v>
      </c>
      <c r="O8" s="19">
        <v>10.680321079455926</v>
      </c>
      <c r="P8" s="20">
        <f t="shared" si="2"/>
        <v>56.653795880516938</v>
      </c>
      <c r="Q8" s="33">
        <v>26.931034482758619</v>
      </c>
      <c r="R8" s="33">
        <v>63.862068965517246</v>
      </c>
      <c r="S8" s="33">
        <v>76.897877984084872</v>
      </c>
      <c r="T8" s="33">
        <v>70.129973474801062</v>
      </c>
      <c r="U8" s="33">
        <v>10.310344827586208</v>
      </c>
      <c r="V8" s="15">
        <f t="shared" si="16"/>
        <v>923.99999999999989</v>
      </c>
      <c r="W8" s="21">
        <f t="shared" si="3"/>
        <v>11</v>
      </c>
      <c r="X8" s="22">
        <f t="shared" si="4"/>
        <v>27.606371282965057</v>
      </c>
      <c r="Y8" s="22">
        <f t="shared" si="17"/>
        <v>962.60637128296491</v>
      </c>
      <c r="Z8" s="23"/>
      <c r="AA8" s="23">
        <f t="shared" si="5"/>
        <v>101.89124668435014</v>
      </c>
      <c r="AB8" s="24">
        <f t="shared" si="6"/>
        <v>111.02519893899205</v>
      </c>
      <c r="AC8" s="24">
        <f t="shared" si="18"/>
        <v>72.061007957559667</v>
      </c>
      <c r="AD8" s="24">
        <f t="shared" si="7"/>
        <v>4.0159151193633917</v>
      </c>
      <c r="AE8" s="24">
        <f t="shared" si="8"/>
        <v>92.159151193633946</v>
      </c>
      <c r="AF8" s="24">
        <f t="shared" si="9"/>
        <v>75.806366047745357</v>
      </c>
      <c r="AG8" s="23">
        <f t="shared" si="10"/>
        <v>64.868700265251988</v>
      </c>
      <c r="AH8" s="23">
        <f t="shared" si="11"/>
        <v>103.06763925729443</v>
      </c>
      <c r="AI8" s="24">
        <f t="shared" si="12"/>
        <v>55.973474801061009</v>
      </c>
      <c r="AJ8" s="23">
        <f t="shared" si="13"/>
        <v>21.931034482758619</v>
      </c>
      <c r="AK8" s="23">
        <f t="shared" si="14"/>
        <v>63.862068965517246</v>
      </c>
      <c r="AL8" s="23">
        <f t="shared" si="14"/>
        <v>76.897877984084872</v>
      </c>
      <c r="AM8" s="23">
        <f t="shared" si="15"/>
        <v>70.129973474801062</v>
      </c>
    </row>
    <row r="9" spans="1:55" s="7" customFormat="1" ht="17.25" customHeight="1" x14ac:dyDescent="0.3">
      <c r="A9" s="14" t="s">
        <v>40</v>
      </c>
      <c r="B9" s="29">
        <v>93.891246684350136</v>
      </c>
      <c r="C9" s="16">
        <v>11</v>
      </c>
      <c r="D9" s="17">
        <f t="shared" si="0"/>
        <v>104.89124668435014</v>
      </c>
      <c r="E9" s="29">
        <v>100.02519893899205</v>
      </c>
      <c r="F9" s="29">
        <v>87.061007957559667</v>
      </c>
      <c r="G9" s="29">
        <v>22.015915119363392</v>
      </c>
      <c r="H9" s="29">
        <v>92.159151193633946</v>
      </c>
      <c r="I9" s="29">
        <v>76.806366047745357</v>
      </c>
      <c r="J9" s="29">
        <v>59.868700265251988</v>
      </c>
      <c r="K9" s="18">
        <v>16.813050659807146</v>
      </c>
      <c r="L9" s="18">
        <f t="shared" si="1"/>
        <v>76.681750925059134</v>
      </c>
      <c r="M9" s="29">
        <v>98.067639257294431</v>
      </c>
      <c r="N9" s="29">
        <v>45.973474801061009</v>
      </c>
      <c r="O9" s="19">
        <v>10.624278236535387</v>
      </c>
      <c r="P9" s="20">
        <f t="shared" si="2"/>
        <v>56.597753037596398</v>
      </c>
      <c r="Q9" s="29">
        <v>26.931034482758619</v>
      </c>
      <c r="R9" s="29">
        <v>63.862068965517246</v>
      </c>
      <c r="S9" s="29">
        <v>76.897877984084872</v>
      </c>
      <c r="T9" s="29">
        <v>70.129973474801062</v>
      </c>
      <c r="U9" s="29">
        <v>10.310344827586208</v>
      </c>
      <c r="V9" s="15">
        <f t="shared" si="16"/>
        <v>923.99999999999989</v>
      </c>
      <c r="W9" s="21">
        <f t="shared" si="3"/>
        <v>11</v>
      </c>
      <c r="X9" s="22">
        <f t="shared" si="4"/>
        <v>27.437328896342535</v>
      </c>
      <c r="Y9" s="22">
        <f t="shared" si="17"/>
        <v>962.43732889634248</v>
      </c>
      <c r="Z9" s="23"/>
      <c r="AA9" s="23">
        <f t="shared" si="5"/>
        <v>101.89124668435014</v>
      </c>
      <c r="AB9" s="24">
        <f t="shared" si="6"/>
        <v>111.02519893899205</v>
      </c>
      <c r="AC9" s="24">
        <f t="shared" si="18"/>
        <v>72.061007957559667</v>
      </c>
      <c r="AD9" s="24">
        <f t="shared" si="7"/>
        <v>4.0159151193633917</v>
      </c>
      <c r="AE9" s="24">
        <f t="shared" si="8"/>
        <v>92.159151193633946</v>
      </c>
      <c r="AF9" s="24">
        <f t="shared" si="9"/>
        <v>75.806366047745357</v>
      </c>
      <c r="AG9" s="23">
        <f t="shared" si="10"/>
        <v>64.868700265251988</v>
      </c>
      <c r="AH9" s="23">
        <f t="shared" si="11"/>
        <v>103.06763925729443</v>
      </c>
      <c r="AI9" s="24">
        <f t="shared" si="12"/>
        <v>55.973474801061009</v>
      </c>
      <c r="AJ9" s="23">
        <f t="shared" si="13"/>
        <v>21.931034482758619</v>
      </c>
      <c r="AK9" s="23">
        <f t="shared" si="14"/>
        <v>63.862068965517246</v>
      </c>
      <c r="AL9" s="23">
        <f t="shared" si="14"/>
        <v>76.897877984084872</v>
      </c>
      <c r="AM9" s="23">
        <f t="shared" si="15"/>
        <v>70.129973474801062</v>
      </c>
    </row>
    <row r="10" spans="1:55" s="7" customFormat="1" ht="17.25" customHeight="1" x14ac:dyDescent="0.3">
      <c r="A10" s="14" t="s">
        <v>41</v>
      </c>
      <c r="B10" s="29">
        <v>100.86293878535258</v>
      </c>
      <c r="C10" s="16">
        <v>11</v>
      </c>
      <c r="D10" s="17">
        <f t="shared" si="0"/>
        <v>111.86293878535258</v>
      </c>
      <c r="E10" s="29">
        <v>107.2512702814427</v>
      </c>
      <c r="F10" s="29">
        <v>95.345180681387575</v>
      </c>
      <c r="G10" s="35">
        <v>25.263960177753283</v>
      </c>
      <c r="H10" s="29">
        <v>99.639601777532803</v>
      </c>
      <c r="I10" s="29">
        <v>83.121817837335072</v>
      </c>
      <c r="J10" s="29">
        <v>64.322328533535426</v>
      </c>
      <c r="K10" s="18">
        <v>18.032492773759973</v>
      </c>
      <c r="L10" s="18">
        <f t="shared" si="1"/>
        <v>82.354821307295396</v>
      </c>
      <c r="M10" s="29">
        <v>105.62183075545144</v>
      </c>
      <c r="N10" s="29">
        <v>48.893399703744528</v>
      </c>
      <c r="O10" s="19">
        <v>10.983028028395406</v>
      </c>
      <c r="P10" s="20">
        <f t="shared" si="2"/>
        <v>59.876427732139931</v>
      </c>
      <c r="Q10" s="29">
        <v>29.522839229735787</v>
      </c>
      <c r="R10" s="29">
        <v>69.045678459471574</v>
      </c>
      <c r="S10" s="29">
        <v>83.139588859416435</v>
      </c>
      <c r="T10" s="29">
        <v>75.822341451651795</v>
      </c>
      <c r="U10" s="29">
        <v>11.147223466188985</v>
      </c>
      <c r="V10" s="15">
        <f t="shared" si="16"/>
        <v>999</v>
      </c>
      <c r="W10" s="21">
        <f t="shared" si="3"/>
        <v>11</v>
      </c>
      <c r="X10" s="22">
        <f t="shared" si="4"/>
        <v>29.015520802155379</v>
      </c>
      <c r="Y10" s="22">
        <f t="shared" si="17"/>
        <v>1039.0155208021554</v>
      </c>
      <c r="Z10" s="23"/>
      <c r="AA10" s="23">
        <f t="shared" si="5"/>
        <v>108.86293878535258</v>
      </c>
      <c r="AB10" s="24">
        <f t="shared" si="6"/>
        <v>118.25127028144271</v>
      </c>
      <c r="AC10" s="24">
        <f t="shared" si="18"/>
        <v>80.345180681387575</v>
      </c>
      <c r="AD10" s="24">
        <f t="shared" si="7"/>
        <v>7.2639601777532832</v>
      </c>
      <c r="AE10" s="24">
        <f t="shared" si="8"/>
        <v>99.639601777532803</v>
      </c>
      <c r="AF10" s="24">
        <f t="shared" si="9"/>
        <v>82.121817837335072</v>
      </c>
      <c r="AG10" s="23">
        <f t="shared" si="10"/>
        <v>69.322328533535426</v>
      </c>
      <c r="AH10" s="23">
        <f t="shared" si="11"/>
        <v>110.62183075545144</v>
      </c>
      <c r="AI10" s="24">
        <f t="shared" si="12"/>
        <v>58.893399703744528</v>
      </c>
      <c r="AJ10" s="23">
        <f t="shared" si="13"/>
        <v>24.522839229735787</v>
      </c>
      <c r="AK10" s="23">
        <f t="shared" si="14"/>
        <v>69.045678459471574</v>
      </c>
      <c r="AL10" s="23">
        <f t="shared" si="14"/>
        <v>83.139588859416435</v>
      </c>
      <c r="AM10" s="23">
        <f t="shared" si="15"/>
        <v>75.822341451651795</v>
      </c>
    </row>
    <row r="11" spans="1:55" s="7" customFormat="1" ht="17.25" customHeight="1" x14ac:dyDescent="0.3">
      <c r="A11" s="14" t="s">
        <v>42</v>
      </c>
      <c r="B11" s="36">
        <v>103.55865973107352</v>
      </c>
      <c r="C11" s="16">
        <v>12</v>
      </c>
      <c r="D11" s="17">
        <f t="shared" si="0"/>
        <v>115.55865973107352</v>
      </c>
      <c r="E11" s="36">
        <v>110.04535120052361</v>
      </c>
      <c r="F11" s="36">
        <v>98.548394134601025</v>
      </c>
      <c r="G11" s="37">
        <v>26.519870933664038</v>
      </c>
      <c r="H11" s="36">
        <v>102.53204266997371</v>
      </c>
      <c r="I11" s="36">
        <v>85.563792529309765</v>
      </c>
      <c r="J11" s="36">
        <v>66.044398130605032</v>
      </c>
      <c r="K11" s="18">
        <v>18.86074990720688</v>
      </c>
      <c r="L11" s="18">
        <f t="shared" si="1"/>
        <v>84.905148037811912</v>
      </c>
      <c r="M11" s="36">
        <v>108.54278480140549</v>
      </c>
      <c r="N11" s="36">
        <v>50.022437332782161</v>
      </c>
      <c r="O11" s="19">
        <v>10.725367200149776</v>
      </c>
      <c r="P11" s="20">
        <f t="shared" si="2"/>
        <v>60.747804532931937</v>
      </c>
      <c r="Q11" s="36">
        <v>30.525003731900284</v>
      </c>
      <c r="R11" s="36">
        <v>71.050007463800569</v>
      </c>
      <c r="S11" s="36">
        <v>85.553050397877982</v>
      </c>
      <c r="T11" s="36">
        <v>78.023390402700755</v>
      </c>
      <c r="U11" s="36">
        <v>11.470816539782058</v>
      </c>
      <c r="V11" s="15">
        <f t="shared" si="16"/>
        <v>1028</v>
      </c>
      <c r="W11" s="21">
        <f t="shared" si="3"/>
        <v>12</v>
      </c>
      <c r="X11" s="22">
        <f t="shared" si="4"/>
        <v>29.586117107356657</v>
      </c>
      <c r="Y11" s="22">
        <f t="shared" si="17"/>
        <v>1069.5861171073566</v>
      </c>
      <c r="Z11" s="23"/>
      <c r="AA11" s="23">
        <f t="shared" si="5"/>
        <v>111.55865973107352</v>
      </c>
      <c r="AB11" s="24">
        <f t="shared" si="6"/>
        <v>121.04535120052361</v>
      </c>
      <c r="AC11" s="24">
        <f t="shared" si="18"/>
        <v>83.548394134601025</v>
      </c>
      <c r="AD11" s="24">
        <f t="shared" si="7"/>
        <v>8.5198709336640377</v>
      </c>
      <c r="AE11" s="24">
        <f t="shared" si="8"/>
        <v>102.53204266997371</v>
      </c>
      <c r="AF11" s="24">
        <f t="shared" si="9"/>
        <v>84.563792529309765</v>
      </c>
      <c r="AG11" s="23">
        <f t="shared" si="10"/>
        <v>71.044398130605032</v>
      </c>
      <c r="AH11" s="23">
        <f t="shared" si="11"/>
        <v>113.54278480140549</v>
      </c>
      <c r="AI11" s="24">
        <f t="shared" si="12"/>
        <v>60.022437332782161</v>
      </c>
      <c r="AJ11" s="23">
        <f t="shared" si="13"/>
        <v>25.525003731900284</v>
      </c>
      <c r="AK11" s="23">
        <f t="shared" si="14"/>
        <v>71.050007463800569</v>
      </c>
      <c r="AL11" s="23">
        <f t="shared" si="14"/>
        <v>85.553050397877982</v>
      </c>
      <c r="AM11" s="23">
        <f t="shared" si="15"/>
        <v>78.023390402700755</v>
      </c>
    </row>
    <row r="12" spans="1:55" s="38" customFormat="1" ht="17.25" customHeight="1" x14ac:dyDescent="0.3">
      <c r="A12" s="14" t="s">
        <v>43</v>
      </c>
      <c r="B12" s="30">
        <v>113.13311688311688</v>
      </c>
      <c r="C12" s="16">
        <v>12</v>
      </c>
      <c r="D12" s="17">
        <f t="shared" si="0"/>
        <v>125.13311688311688</v>
      </c>
      <c r="E12" s="30">
        <v>119.96915584415586</v>
      </c>
      <c r="F12" s="30">
        <v>109.92532467532466</v>
      </c>
      <c r="G12" s="30">
        <v>30.980519480519483</v>
      </c>
      <c r="H12" s="30">
        <v>112.8051948051948</v>
      </c>
      <c r="I12" s="30">
        <v>94.237012987012989</v>
      </c>
      <c r="J12" s="30">
        <v>72.160714285714292</v>
      </c>
      <c r="K12" s="18">
        <v>20.135092699717781</v>
      </c>
      <c r="L12" s="18">
        <f t="shared" si="1"/>
        <v>92.29580698543208</v>
      </c>
      <c r="M12" s="30">
        <v>118.91720779220779</v>
      </c>
      <c r="N12" s="30">
        <v>54.032467532467528</v>
      </c>
      <c r="O12" s="19">
        <v>10.497450358679565</v>
      </c>
      <c r="P12" s="20">
        <f t="shared" si="2"/>
        <v>64.529917891147093</v>
      </c>
      <c r="Q12" s="30">
        <v>34.084415584415588</v>
      </c>
      <c r="R12" s="30">
        <v>78.168831168831176</v>
      </c>
      <c r="S12" s="30">
        <v>94.124999999999986</v>
      </c>
      <c r="T12" s="30">
        <v>85.840909090909093</v>
      </c>
      <c r="U12" s="30">
        <v>12.620129870129871</v>
      </c>
      <c r="V12" s="15">
        <f t="shared" si="16"/>
        <v>1131</v>
      </c>
      <c r="W12" s="21">
        <f t="shared" si="3"/>
        <v>12</v>
      </c>
      <c r="X12" s="22">
        <f t="shared" si="4"/>
        <v>30.632543058397346</v>
      </c>
      <c r="Y12" s="22">
        <f t="shared" si="17"/>
        <v>1173.6325430583975</v>
      </c>
      <c r="Z12" s="23"/>
      <c r="AA12" s="23">
        <f t="shared" si="5"/>
        <v>121.13311688311688</v>
      </c>
      <c r="AB12" s="24">
        <f t="shared" si="6"/>
        <v>130.96915584415586</v>
      </c>
      <c r="AC12" s="24">
        <f t="shared" si="18"/>
        <v>94.92532467532466</v>
      </c>
      <c r="AD12" s="24">
        <f t="shared" si="7"/>
        <v>12.980519480519483</v>
      </c>
      <c r="AE12" s="24">
        <f t="shared" si="8"/>
        <v>112.8051948051948</v>
      </c>
      <c r="AF12" s="24">
        <f t="shared" si="9"/>
        <v>93.237012987012989</v>
      </c>
      <c r="AG12" s="23">
        <f t="shared" si="10"/>
        <v>77.160714285714292</v>
      </c>
      <c r="AH12" s="23">
        <f t="shared" si="11"/>
        <v>123.91720779220779</v>
      </c>
      <c r="AI12" s="24">
        <f t="shared" si="12"/>
        <v>64.032467532467535</v>
      </c>
      <c r="AJ12" s="23">
        <f t="shared" si="13"/>
        <v>29.084415584415588</v>
      </c>
      <c r="AK12" s="23">
        <f t="shared" si="14"/>
        <v>78.168831168831176</v>
      </c>
      <c r="AL12" s="23">
        <f t="shared" si="14"/>
        <v>94.124999999999986</v>
      </c>
      <c r="AM12" s="23">
        <f t="shared" si="15"/>
        <v>85.840909090909093</v>
      </c>
    </row>
    <row r="13" spans="1:55" s="7" customFormat="1" ht="17.25" customHeight="1" x14ac:dyDescent="0.3">
      <c r="A13" s="14" t="s">
        <v>44</v>
      </c>
      <c r="B13" s="39">
        <v>113.13311688311688</v>
      </c>
      <c r="C13" s="16">
        <v>14</v>
      </c>
      <c r="D13" s="17">
        <f t="shared" si="0"/>
        <v>127.13311688311688</v>
      </c>
      <c r="E13" s="39">
        <v>119.96915584415586</v>
      </c>
      <c r="F13" s="39">
        <v>109.92532467532466</v>
      </c>
      <c r="G13" s="40">
        <v>30.980519480519483</v>
      </c>
      <c r="H13" s="39">
        <v>112.8051948051948</v>
      </c>
      <c r="I13" s="39">
        <v>94.237012987012989</v>
      </c>
      <c r="J13" s="39">
        <v>72.160714285714292</v>
      </c>
      <c r="K13" s="18">
        <v>19.32834546456894</v>
      </c>
      <c r="L13" s="18">
        <f t="shared" si="1"/>
        <v>91.489059750283232</v>
      </c>
      <c r="M13" s="39">
        <v>118.91720779220779</v>
      </c>
      <c r="N13" s="39">
        <v>54.032467532467528</v>
      </c>
      <c r="O13" s="19">
        <v>11.148825920568349</v>
      </c>
      <c r="P13" s="20">
        <f t="shared" si="2"/>
        <v>65.181293453035877</v>
      </c>
      <c r="Q13" s="39">
        <v>34.084415584415588</v>
      </c>
      <c r="R13" s="39">
        <v>78.168831168831176</v>
      </c>
      <c r="S13" s="39">
        <v>94.124999999999986</v>
      </c>
      <c r="T13" s="39">
        <v>85.840909090909093</v>
      </c>
      <c r="U13" s="39">
        <v>12.620129870129871</v>
      </c>
      <c r="V13" s="15">
        <f t="shared" si="16"/>
        <v>1131</v>
      </c>
      <c r="W13" s="21">
        <f t="shared" si="3"/>
        <v>14</v>
      </c>
      <c r="X13" s="22">
        <f t="shared" si="4"/>
        <v>30.477171385137289</v>
      </c>
      <c r="Y13" s="22">
        <f t="shared" si="17"/>
        <v>1175.4771713851374</v>
      </c>
      <c r="Z13" s="23"/>
      <c r="AA13" s="23">
        <f t="shared" si="5"/>
        <v>121.13311688311688</v>
      </c>
      <c r="AB13" s="24">
        <f t="shared" si="6"/>
        <v>130.96915584415586</v>
      </c>
      <c r="AC13" s="24">
        <f t="shared" si="18"/>
        <v>94.92532467532466</v>
      </c>
      <c r="AD13" s="24">
        <f t="shared" si="7"/>
        <v>12.980519480519483</v>
      </c>
      <c r="AE13" s="24">
        <f t="shared" si="8"/>
        <v>112.8051948051948</v>
      </c>
      <c r="AF13" s="24">
        <f t="shared" si="9"/>
        <v>93.237012987012989</v>
      </c>
      <c r="AG13" s="23">
        <f t="shared" si="10"/>
        <v>77.160714285714292</v>
      </c>
      <c r="AH13" s="23">
        <f t="shared" si="11"/>
        <v>123.91720779220779</v>
      </c>
      <c r="AI13" s="24">
        <f t="shared" si="12"/>
        <v>64.032467532467535</v>
      </c>
      <c r="AJ13" s="23">
        <f t="shared" si="13"/>
        <v>29.084415584415588</v>
      </c>
      <c r="AK13" s="23">
        <f t="shared" si="14"/>
        <v>78.168831168831176</v>
      </c>
      <c r="AL13" s="23">
        <f t="shared" si="14"/>
        <v>94.124999999999986</v>
      </c>
      <c r="AM13" s="23">
        <f t="shared" si="15"/>
        <v>85.840909090909093</v>
      </c>
    </row>
    <row r="14" spans="1:55" s="7" customFormat="1" ht="17.25" customHeight="1" x14ac:dyDescent="0.3">
      <c r="A14" s="14" t="s">
        <v>45</v>
      </c>
      <c r="B14" s="30">
        <v>113.13311688311688</v>
      </c>
      <c r="C14" s="16">
        <v>15</v>
      </c>
      <c r="D14" s="17">
        <f t="shared" si="0"/>
        <v>128.13311688311688</v>
      </c>
      <c r="E14" s="30">
        <v>119.96915584415586</v>
      </c>
      <c r="F14" s="30">
        <v>109.92532467532466</v>
      </c>
      <c r="G14" s="31">
        <v>30.980519480519483</v>
      </c>
      <c r="H14" s="30">
        <v>112.8051948051948</v>
      </c>
      <c r="I14" s="30">
        <v>94.237012987012989</v>
      </c>
      <c r="J14" s="30">
        <v>72.160714285714292</v>
      </c>
      <c r="K14" s="18">
        <v>19.346971519594685</v>
      </c>
      <c r="L14" s="18">
        <f t="shared" si="1"/>
        <v>91.507685805308981</v>
      </c>
      <c r="M14" s="30">
        <v>118.91720779220779</v>
      </c>
      <c r="N14" s="30">
        <v>54.032467532467528</v>
      </c>
      <c r="O14" s="41">
        <v>10.215565600766794</v>
      </c>
      <c r="P14" s="20">
        <f t="shared" si="2"/>
        <v>64.248033133234316</v>
      </c>
      <c r="Q14" s="30">
        <v>34.084415584415588</v>
      </c>
      <c r="R14" s="30">
        <v>78.168831168831176</v>
      </c>
      <c r="S14" s="30">
        <v>94.124999999999986</v>
      </c>
      <c r="T14" s="30">
        <v>85.840909090909093</v>
      </c>
      <c r="U14" s="30">
        <v>12.620129870129871</v>
      </c>
      <c r="V14" s="15">
        <f t="shared" si="16"/>
        <v>1131</v>
      </c>
      <c r="W14" s="21">
        <f t="shared" si="3"/>
        <v>15</v>
      </c>
      <c r="X14" s="22">
        <f t="shared" si="4"/>
        <v>29.56253712036148</v>
      </c>
      <c r="Y14" s="22">
        <f t="shared" si="17"/>
        <v>1175.5625371203614</v>
      </c>
      <c r="Z14" s="23"/>
      <c r="AA14" s="23">
        <f t="shared" si="5"/>
        <v>121.13311688311688</v>
      </c>
      <c r="AB14" s="24">
        <f t="shared" si="6"/>
        <v>130.96915584415586</v>
      </c>
      <c r="AC14" s="24">
        <f t="shared" si="18"/>
        <v>94.92532467532466</v>
      </c>
      <c r="AD14" s="24">
        <f t="shared" si="7"/>
        <v>12.980519480519483</v>
      </c>
      <c r="AE14" s="24">
        <f t="shared" si="8"/>
        <v>112.8051948051948</v>
      </c>
      <c r="AF14" s="24">
        <f t="shared" si="9"/>
        <v>93.237012987012989</v>
      </c>
      <c r="AG14" s="23">
        <f t="shared" si="10"/>
        <v>77.160714285714292</v>
      </c>
      <c r="AH14" s="23">
        <f t="shared" si="11"/>
        <v>123.91720779220779</v>
      </c>
      <c r="AI14" s="24">
        <f t="shared" si="12"/>
        <v>64.032467532467535</v>
      </c>
      <c r="AJ14" s="23">
        <f t="shared" si="13"/>
        <v>29.084415584415588</v>
      </c>
      <c r="AK14" s="23">
        <f t="shared" si="14"/>
        <v>78.168831168831176</v>
      </c>
      <c r="AL14" s="23">
        <f t="shared" si="14"/>
        <v>94.124999999999986</v>
      </c>
      <c r="AM14" s="23">
        <f t="shared" si="15"/>
        <v>85.840909090909093</v>
      </c>
    </row>
    <row r="15" spans="1:55" s="7" customFormat="1" ht="17.25" customHeight="1" x14ac:dyDescent="0.3">
      <c r="A15" s="14" t="s">
        <v>46</v>
      </c>
      <c r="B15" s="29">
        <v>109.32192520123554</v>
      </c>
      <c r="C15" s="16">
        <v>10</v>
      </c>
      <c r="D15" s="17">
        <f t="shared" si="0"/>
        <v>119.32192520123554</v>
      </c>
      <c r="E15" s="29">
        <v>116.01890351028283</v>
      </c>
      <c r="F15" s="29">
        <v>105.39664358629875</v>
      </c>
      <c r="G15" s="35">
        <v>29.204921515266342</v>
      </c>
      <c r="H15" s="29">
        <v>108.71588181933009</v>
      </c>
      <c r="I15" s="29">
        <v>90.784566008703933</v>
      </c>
      <c r="J15" s="29">
        <v>69.726064165719336</v>
      </c>
      <c r="K15" s="18">
        <v>19.310268255798402</v>
      </c>
      <c r="L15" s="18">
        <f t="shared" si="1"/>
        <v>89.036332421517741</v>
      </c>
      <c r="M15" s="29">
        <v>114.78758310654862</v>
      </c>
      <c r="N15" s="29">
        <v>52.436241919000537</v>
      </c>
      <c r="O15" s="41">
        <v>10.147642128581367</v>
      </c>
      <c r="P15" s="20">
        <f t="shared" si="2"/>
        <v>62.583884047581904</v>
      </c>
      <c r="Q15" s="29">
        <v>32.667562322734739</v>
      </c>
      <c r="R15" s="29">
        <v>75.335124645469477</v>
      </c>
      <c r="S15" s="29">
        <v>90.712864721485403</v>
      </c>
      <c r="T15" s="29">
        <v>82.729081263564026</v>
      </c>
      <c r="U15" s="29">
        <v>12.162636214360353</v>
      </c>
      <c r="V15" s="15">
        <f t="shared" si="16"/>
        <v>1090</v>
      </c>
      <c r="W15" s="21">
        <f t="shared" si="3"/>
        <v>10</v>
      </c>
      <c r="X15" s="22">
        <f t="shared" si="4"/>
        <v>29.457910384379769</v>
      </c>
      <c r="Y15" s="22">
        <f t="shared" si="17"/>
        <v>1129.4579103843798</v>
      </c>
      <c r="Z15" s="23"/>
      <c r="AA15" s="23">
        <f t="shared" si="5"/>
        <v>117.32192520123554</v>
      </c>
      <c r="AB15" s="24">
        <f t="shared" si="6"/>
        <v>127.01890351028283</v>
      </c>
      <c r="AC15" s="24">
        <f t="shared" si="18"/>
        <v>90.396643586298751</v>
      </c>
      <c r="AD15" s="24">
        <f t="shared" si="7"/>
        <v>11.204921515266342</v>
      </c>
      <c r="AE15" s="24">
        <f t="shared" si="8"/>
        <v>108.71588181933009</v>
      </c>
      <c r="AF15" s="24">
        <f t="shared" si="9"/>
        <v>89.784566008703933</v>
      </c>
      <c r="AG15" s="23">
        <f t="shared" si="10"/>
        <v>74.726064165719336</v>
      </c>
      <c r="AH15" s="23">
        <f t="shared" si="11"/>
        <v>119.78758310654862</v>
      </c>
      <c r="AI15" s="24">
        <f t="shared" si="12"/>
        <v>62.436241919000537</v>
      </c>
      <c r="AJ15" s="23">
        <f t="shared" si="13"/>
        <v>27.667562322734739</v>
      </c>
      <c r="AK15" s="23">
        <f t="shared" si="14"/>
        <v>75.335124645469477</v>
      </c>
      <c r="AL15" s="23">
        <f t="shared" si="14"/>
        <v>90.712864721485403</v>
      </c>
      <c r="AM15" s="23">
        <f t="shared" si="15"/>
        <v>82.729081263564026</v>
      </c>
    </row>
    <row r="16" spans="1:55" s="7" customFormat="1" ht="17.25" customHeight="1" x14ac:dyDescent="0.3">
      <c r="A16" s="14" t="s">
        <v>47</v>
      </c>
      <c r="B16" s="30">
        <v>109.32192520123554</v>
      </c>
      <c r="C16" s="16">
        <v>9</v>
      </c>
      <c r="D16" s="17">
        <f t="shared" si="0"/>
        <v>118.32192520123554</v>
      </c>
      <c r="E16" s="30">
        <v>116.01890351028283</v>
      </c>
      <c r="F16" s="30">
        <v>105.39664358629875</v>
      </c>
      <c r="G16" s="30">
        <v>29.204921515266342</v>
      </c>
      <c r="H16" s="30">
        <v>108.71588181933009</v>
      </c>
      <c r="I16" s="30">
        <v>90.784566008703933</v>
      </c>
      <c r="J16" s="30">
        <v>69.726064165719336</v>
      </c>
      <c r="K16" s="18">
        <v>18.286030358075649</v>
      </c>
      <c r="L16" s="18">
        <f t="shared" si="1"/>
        <v>88.012094523794985</v>
      </c>
      <c r="M16" s="30">
        <v>114.78758310654862</v>
      </c>
      <c r="N16" s="30">
        <v>52.436241919000537</v>
      </c>
      <c r="O16" s="41">
        <v>10.013504601312757</v>
      </c>
      <c r="P16" s="20">
        <f t="shared" si="2"/>
        <v>62.449746520313298</v>
      </c>
      <c r="Q16" s="30">
        <v>32.667562322734739</v>
      </c>
      <c r="R16" s="30">
        <v>75.335124645469477</v>
      </c>
      <c r="S16" s="30">
        <v>90.712864721485403</v>
      </c>
      <c r="T16" s="30">
        <v>82.729081263564026</v>
      </c>
      <c r="U16" s="30">
        <v>12.162636214360353</v>
      </c>
      <c r="V16" s="15">
        <f t="shared" si="16"/>
        <v>1090</v>
      </c>
      <c r="W16" s="21">
        <f t="shared" si="3"/>
        <v>9</v>
      </c>
      <c r="X16" s="22">
        <f t="shared" si="4"/>
        <v>28.299534959388406</v>
      </c>
      <c r="Y16" s="22">
        <f t="shared" si="17"/>
        <v>1127.2995349593884</v>
      </c>
      <c r="Z16" s="23"/>
      <c r="AA16" s="23">
        <f t="shared" si="5"/>
        <v>117.32192520123554</v>
      </c>
      <c r="AB16" s="24">
        <f t="shared" si="6"/>
        <v>127.01890351028283</v>
      </c>
      <c r="AC16" s="24">
        <f t="shared" si="18"/>
        <v>90.396643586298751</v>
      </c>
      <c r="AD16" s="24">
        <f t="shared" si="7"/>
        <v>11.204921515266342</v>
      </c>
      <c r="AE16" s="24">
        <f t="shared" si="8"/>
        <v>108.71588181933009</v>
      </c>
      <c r="AF16" s="24">
        <f t="shared" si="9"/>
        <v>89.784566008703933</v>
      </c>
      <c r="AG16" s="23">
        <f t="shared" si="10"/>
        <v>74.726064165719336</v>
      </c>
      <c r="AH16" s="23">
        <f t="shared" si="11"/>
        <v>119.78758310654862</v>
      </c>
      <c r="AI16" s="24">
        <f t="shared" si="12"/>
        <v>62.436241919000537</v>
      </c>
      <c r="AJ16" s="23">
        <f t="shared" si="13"/>
        <v>27.667562322734739</v>
      </c>
      <c r="AK16" s="23">
        <f t="shared" si="14"/>
        <v>75.335124645469477</v>
      </c>
      <c r="AL16" s="23">
        <f t="shared" si="14"/>
        <v>90.712864721485403</v>
      </c>
      <c r="AM16" s="23">
        <f t="shared" si="15"/>
        <v>82.729081263564026</v>
      </c>
    </row>
    <row r="17" spans="1:39" s="7" customFormat="1" ht="17.25" customHeight="1" x14ac:dyDescent="0.3">
      <c r="A17" s="14" t="s">
        <v>48</v>
      </c>
      <c r="B17" s="40">
        <v>106.53324836083456</v>
      </c>
      <c r="C17" s="16">
        <v>9</v>
      </c>
      <c r="D17" s="17">
        <f t="shared" si="0"/>
        <v>115.53324836083456</v>
      </c>
      <c r="E17" s="40">
        <v>113.12847497330256</v>
      </c>
      <c r="F17" s="40">
        <v>102.08297449676759</v>
      </c>
      <c r="G17" s="40">
        <v>27.905703491910387</v>
      </c>
      <c r="H17" s="40">
        <v>105.72370158577054</v>
      </c>
      <c r="I17" s="40">
        <v>88.258385292868041</v>
      </c>
      <c r="J17" s="40">
        <v>67.944612858405961</v>
      </c>
      <c r="K17" s="18">
        <v>18.084201588858978</v>
      </c>
      <c r="L17" s="18">
        <f t="shared" si="1"/>
        <v>86.028814447264935</v>
      </c>
      <c r="M17" s="40">
        <v>111.76590650728582</v>
      </c>
      <c r="N17" s="40">
        <v>51.268271957927126</v>
      </c>
      <c r="O17" s="41">
        <v>10.463367464234452</v>
      </c>
      <c r="P17" s="20">
        <f t="shared" si="2"/>
        <v>61.731639422161578</v>
      </c>
      <c r="Q17" s="40">
        <v>31.630840423943873</v>
      </c>
      <c r="R17" s="40">
        <v>73.261680847887746</v>
      </c>
      <c r="S17" s="40">
        <v>88.216180371352777</v>
      </c>
      <c r="T17" s="40">
        <v>80.452134072823725</v>
      </c>
      <c r="U17" s="40">
        <v>11.827884758919243</v>
      </c>
      <c r="V17" s="15">
        <f t="shared" si="16"/>
        <v>1060.0000000000002</v>
      </c>
      <c r="W17" s="21">
        <f t="shared" si="3"/>
        <v>9</v>
      </c>
      <c r="X17" s="22">
        <f t="shared" si="4"/>
        <v>28.547569053093429</v>
      </c>
      <c r="Y17" s="22">
        <f t="shared" si="17"/>
        <v>1097.5475690530936</v>
      </c>
      <c r="Z17" s="23"/>
      <c r="AA17" s="23">
        <f t="shared" si="5"/>
        <v>114.53324836083456</v>
      </c>
      <c r="AB17" s="24">
        <f t="shared" si="6"/>
        <v>124.12847497330256</v>
      </c>
      <c r="AC17" s="24">
        <f t="shared" si="18"/>
        <v>87.082974496767591</v>
      </c>
      <c r="AD17" s="24">
        <f t="shared" si="7"/>
        <v>9.905703491910387</v>
      </c>
      <c r="AE17" s="24">
        <f t="shared" si="8"/>
        <v>105.72370158577054</v>
      </c>
      <c r="AF17" s="24">
        <f t="shared" si="9"/>
        <v>87.258385292868041</v>
      </c>
      <c r="AG17" s="23">
        <f t="shared" si="10"/>
        <v>72.944612858405961</v>
      </c>
      <c r="AH17" s="23">
        <f t="shared" si="11"/>
        <v>116.76590650728582</v>
      </c>
      <c r="AI17" s="24">
        <f t="shared" si="12"/>
        <v>61.268271957927126</v>
      </c>
      <c r="AJ17" s="23">
        <f t="shared" si="13"/>
        <v>26.630840423943873</v>
      </c>
      <c r="AK17" s="23">
        <f t="shared" si="14"/>
        <v>73.261680847887746</v>
      </c>
      <c r="AL17" s="23">
        <f t="shared" si="14"/>
        <v>88.216180371352777</v>
      </c>
      <c r="AM17" s="23">
        <f t="shared" si="15"/>
        <v>80.452134072823725</v>
      </c>
    </row>
    <row r="18" spans="1:39" s="7" customFormat="1" ht="17.25" customHeight="1" x14ac:dyDescent="0.3">
      <c r="A18" s="14" t="s">
        <v>49</v>
      </c>
      <c r="B18" s="40">
        <v>106.53324836083456</v>
      </c>
      <c r="C18" s="16">
        <v>12</v>
      </c>
      <c r="D18" s="17">
        <f t="shared" si="0"/>
        <v>118.53324836083456</v>
      </c>
      <c r="E18" s="40">
        <v>113.12847497330256</v>
      </c>
      <c r="F18" s="40">
        <v>102.08297449676759</v>
      </c>
      <c r="G18" s="40">
        <v>27.905703491910387</v>
      </c>
      <c r="H18" s="40">
        <v>105.72370158577054</v>
      </c>
      <c r="I18" s="40">
        <v>88.258385292868041</v>
      </c>
      <c r="J18" s="40">
        <v>67.944612858405961</v>
      </c>
      <c r="K18" s="18">
        <v>18.091939750870168</v>
      </c>
      <c r="L18" s="18">
        <f t="shared" si="1"/>
        <v>86.036552609276129</v>
      </c>
      <c r="M18" s="40">
        <v>111.76590650728582</v>
      </c>
      <c r="N18" s="40">
        <v>51.268271957927126</v>
      </c>
      <c r="O18" s="41">
        <v>10.528532075738438</v>
      </c>
      <c r="P18" s="20">
        <f t="shared" si="2"/>
        <v>61.796804033665566</v>
      </c>
      <c r="Q18" s="40">
        <v>31.630840423943873</v>
      </c>
      <c r="R18" s="40">
        <v>73.261680847887746</v>
      </c>
      <c r="S18" s="40">
        <v>88.216180371352777</v>
      </c>
      <c r="T18" s="40">
        <v>80.452134072823725</v>
      </c>
      <c r="U18" s="40">
        <v>11.827884758919243</v>
      </c>
      <c r="V18" s="15">
        <f t="shared" si="16"/>
        <v>1060.0000000000002</v>
      </c>
      <c r="W18" s="21">
        <f t="shared" si="3"/>
        <v>12</v>
      </c>
      <c r="X18" s="22">
        <f t="shared" si="4"/>
        <v>28.620471826608608</v>
      </c>
      <c r="Y18" s="22">
        <f t="shared" si="17"/>
        <v>1100.6204718266088</v>
      </c>
      <c r="Z18" s="23"/>
      <c r="AA18" s="23">
        <f t="shared" si="5"/>
        <v>114.53324836083456</v>
      </c>
      <c r="AB18" s="24">
        <f t="shared" si="6"/>
        <v>124.12847497330256</v>
      </c>
      <c r="AC18" s="24">
        <f t="shared" si="18"/>
        <v>87.082974496767591</v>
      </c>
      <c r="AD18" s="24">
        <f t="shared" si="7"/>
        <v>9.905703491910387</v>
      </c>
      <c r="AE18" s="24">
        <f t="shared" si="8"/>
        <v>105.72370158577054</v>
      </c>
      <c r="AF18" s="24">
        <f t="shared" si="9"/>
        <v>87.258385292868041</v>
      </c>
      <c r="AG18" s="23">
        <f t="shared" si="10"/>
        <v>72.944612858405961</v>
      </c>
      <c r="AH18" s="23">
        <f t="shared" si="11"/>
        <v>116.76590650728582</v>
      </c>
      <c r="AI18" s="24">
        <f t="shared" si="12"/>
        <v>61.268271957927126</v>
      </c>
      <c r="AJ18" s="23">
        <f t="shared" si="13"/>
        <v>26.630840423943873</v>
      </c>
      <c r="AK18" s="23">
        <f t="shared" si="14"/>
        <v>73.261680847887746</v>
      </c>
      <c r="AL18" s="23">
        <f t="shared" si="14"/>
        <v>88.216180371352777</v>
      </c>
      <c r="AM18" s="23">
        <f t="shared" si="15"/>
        <v>80.452134072823725</v>
      </c>
    </row>
    <row r="19" spans="1:39" s="7" customFormat="1" ht="17.25" customHeight="1" x14ac:dyDescent="0.3">
      <c r="A19" s="14" t="s">
        <v>50</v>
      </c>
      <c r="B19" s="29">
        <v>106.53324836083456</v>
      </c>
      <c r="C19" s="16">
        <v>9</v>
      </c>
      <c r="D19" s="17">
        <f t="shared" si="0"/>
        <v>115.53324836083456</v>
      </c>
      <c r="E19" s="29">
        <v>113.12847497330256</v>
      </c>
      <c r="F19" s="29">
        <v>102.08297449676759</v>
      </c>
      <c r="G19" s="35">
        <v>27.905703491910387</v>
      </c>
      <c r="H19" s="29">
        <v>105.72370158577054</v>
      </c>
      <c r="I19" s="29">
        <v>88.258385292868041</v>
      </c>
      <c r="J19" s="29">
        <v>67.944612858405961</v>
      </c>
      <c r="K19" s="18">
        <v>18.08715972511181</v>
      </c>
      <c r="L19" s="18">
        <f t="shared" si="1"/>
        <v>86.031772583517778</v>
      </c>
      <c r="M19" s="29">
        <v>111.76590650728582</v>
      </c>
      <c r="N19" s="29">
        <v>51.268271957927126</v>
      </c>
      <c r="O19" s="41">
        <v>10.407530959930485</v>
      </c>
      <c r="P19" s="20">
        <f t="shared" si="2"/>
        <v>61.675802917857609</v>
      </c>
      <c r="Q19" s="29">
        <v>31.630840423943873</v>
      </c>
      <c r="R19" s="29">
        <v>73.261680847887746</v>
      </c>
      <c r="S19" s="29">
        <v>88.216180371352777</v>
      </c>
      <c r="T19" s="29">
        <v>80.452134072823725</v>
      </c>
      <c r="U19" s="29">
        <v>11.827884758919243</v>
      </c>
      <c r="V19" s="15">
        <f t="shared" si="16"/>
        <v>1060.0000000000002</v>
      </c>
      <c r="W19" s="21">
        <f t="shared" si="3"/>
        <v>9</v>
      </c>
      <c r="X19" s="22">
        <f t="shared" si="4"/>
        <v>28.494690685042293</v>
      </c>
      <c r="Y19" s="22">
        <f t="shared" si="17"/>
        <v>1097.4946906850425</v>
      </c>
      <c r="Z19" s="23"/>
      <c r="AA19" s="23">
        <f t="shared" si="5"/>
        <v>114.53324836083456</v>
      </c>
      <c r="AB19" s="24">
        <f t="shared" si="6"/>
        <v>124.12847497330256</v>
      </c>
      <c r="AC19" s="24">
        <f t="shared" si="18"/>
        <v>87.082974496767591</v>
      </c>
      <c r="AD19" s="24">
        <f t="shared" si="7"/>
        <v>9.905703491910387</v>
      </c>
      <c r="AE19" s="24">
        <f t="shared" si="8"/>
        <v>105.72370158577054</v>
      </c>
      <c r="AF19" s="24">
        <f t="shared" si="9"/>
        <v>87.258385292868041</v>
      </c>
      <c r="AG19" s="23">
        <f t="shared" si="10"/>
        <v>72.944612858405961</v>
      </c>
      <c r="AH19" s="23">
        <f t="shared" si="11"/>
        <v>116.76590650728582</v>
      </c>
      <c r="AI19" s="24">
        <f t="shared" si="12"/>
        <v>61.268271957927126</v>
      </c>
      <c r="AJ19" s="23">
        <f t="shared" si="13"/>
        <v>26.630840423943873</v>
      </c>
      <c r="AK19" s="23">
        <f t="shared" si="14"/>
        <v>73.261680847887746</v>
      </c>
      <c r="AL19" s="23">
        <f t="shared" si="14"/>
        <v>88.216180371352777</v>
      </c>
      <c r="AM19" s="23">
        <f t="shared" si="15"/>
        <v>80.452134072823725</v>
      </c>
    </row>
    <row r="20" spans="1:39" s="7" customFormat="1" ht="17.25" customHeight="1" x14ac:dyDescent="0.3">
      <c r="A20" s="14" t="s">
        <v>51</v>
      </c>
      <c r="B20" s="31">
        <v>106.53324836083456</v>
      </c>
      <c r="C20" s="16">
        <v>9</v>
      </c>
      <c r="D20" s="17">
        <f t="shared" si="0"/>
        <v>115.53324836083456</v>
      </c>
      <c r="E20" s="31">
        <v>113.12847497330256</v>
      </c>
      <c r="F20" s="31">
        <v>102.08297449676759</v>
      </c>
      <c r="G20" s="31">
        <v>27.905703491910387</v>
      </c>
      <c r="H20" s="31">
        <v>105.72370158577054</v>
      </c>
      <c r="I20" s="31">
        <v>88.258385292868041</v>
      </c>
      <c r="J20" s="31">
        <v>67.944612858405961</v>
      </c>
      <c r="K20" s="18">
        <v>19.068968829840649</v>
      </c>
      <c r="L20" s="18">
        <f t="shared" si="1"/>
        <v>87.013581688246603</v>
      </c>
      <c r="M20" s="31">
        <v>111.76590650728582</v>
      </c>
      <c r="N20" s="31">
        <v>51.268271957927126</v>
      </c>
      <c r="O20" s="41">
        <v>10.714498573914986</v>
      </c>
      <c r="P20" s="20">
        <f t="shared" si="2"/>
        <v>61.982770531842114</v>
      </c>
      <c r="Q20" s="31">
        <v>31.630840423943873</v>
      </c>
      <c r="R20" s="31">
        <v>73.261680847887746</v>
      </c>
      <c r="S20" s="31">
        <v>88.216180371352777</v>
      </c>
      <c r="T20" s="31">
        <v>80.452134072823725</v>
      </c>
      <c r="U20" s="31">
        <v>11.827884758919243</v>
      </c>
      <c r="V20" s="15">
        <f t="shared" si="16"/>
        <v>1060.0000000000002</v>
      </c>
      <c r="W20" s="21">
        <f t="shared" si="3"/>
        <v>9</v>
      </c>
      <c r="X20" s="22">
        <f t="shared" si="4"/>
        <v>29.783467403755637</v>
      </c>
      <c r="Y20" s="22">
        <f t="shared" si="17"/>
        <v>1098.7834674037558</v>
      </c>
      <c r="Z20" s="23"/>
      <c r="AA20" s="23">
        <f t="shared" si="5"/>
        <v>114.53324836083456</v>
      </c>
      <c r="AB20" s="24">
        <f t="shared" si="6"/>
        <v>124.12847497330256</v>
      </c>
      <c r="AC20" s="24">
        <f t="shared" si="18"/>
        <v>87.082974496767591</v>
      </c>
      <c r="AD20" s="24">
        <f t="shared" si="7"/>
        <v>9.905703491910387</v>
      </c>
      <c r="AE20" s="24">
        <f t="shared" si="8"/>
        <v>105.72370158577054</v>
      </c>
      <c r="AF20" s="24">
        <f t="shared" si="9"/>
        <v>87.258385292868041</v>
      </c>
      <c r="AG20" s="23">
        <f t="shared" si="10"/>
        <v>72.944612858405961</v>
      </c>
      <c r="AH20" s="23">
        <f t="shared" si="11"/>
        <v>116.76590650728582</v>
      </c>
      <c r="AI20" s="24">
        <f t="shared" si="12"/>
        <v>61.268271957927126</v>
      </c>
      <c r="AJ20" s="23">
        <f t="shared" si="13"/>
        <v>26.630840423943873</v>
      </c>
      <c r="AK20" s="23">
        <f t="shared" si="14"/>
        <v>73.261680847887746</v>
      </c>
      <c r="AL20" s="23">
        <f t="shared" si="14"/>
        <v>88.216180371352777</v>
      </c>
      <c r="AM20" s="23">
        <f t="shared" si="15"/>
        <v>80.452134072823725</v>
      </c>
    </row>
    <row r="21" spans="1:39" s="7" customFormat="1" ht="17.25" customHeight="1" x14ac:dyDescent="0.3">
      <c r="A21" s="14" t="s">
        <v>52</v>
      </c>
      <c r="B21" s="39">
        <v>106.65800865800865</v>
      </c>
      <c r="C21" s="16">
        <v>8</v>
      </c>
      <c r="D21" s="17">
        <f t="shared" si="0"/>
        <v>114.65800865800865</v>
      </c>
      <c r="E21" s="39">
        <v>113.09956709956708</v>
      </c>
      <c r="F21" s="39">
        <v>102.01298701298701</v>
      </c>
      <c r="G21" s="40">
        <v>27.887445887445885</v>
      </c>
      <c r="H21" s="39">
        <v>105.54112554112554</v>
      </c>
      <c r="I21" s="39">
        <v>88.480519480519476</v>
      </c>
      <c r="J21" s="39">
        <v>68.095238095238102</v>
      </c>
      <c r="K21" s="18">
        <v>18.49603764665769</v>
      </c>
      <c r="L21" s="18">
        <f t="shared" si="1"/>
        <v>86.591275741895799</v>
      </c>
      <c r="M21" s="39">
        <v>111.6883116883117</v>
      </c>
      <c r="N21" s="39">
        <v>51.298701298701296</v>
      </c>
      <c r="O21" s="41">
        <v>10.128587578771686</v>
      </c>
      <c r="P21" s="20">
        <f t="shared" si="2"/>
        <v>61.427288877472982</v>
      </c>
      <c r="Q21" s="39">
        <v>31.709956709956707</v>
      </c>
      <c r="R21" s="39">
        <v>73.419913419913414</v>
      </c>
      <c r="S21" s="39">
        <v>88.333333333333329</v>
      </c>
      <c r="T21" s="39">
        <v>80.303030303030312</v>
      </c>
      <c r="U21" s="39">
        <v>11.471861471861471</v>
      </c>
      <c r="V21" s="15">
        <f t="shared" si="16"/>
        <v>1060.0000000000002</v>
      </c>
      <c r="W21" s="21">
        <f t="shared" si="3"/>
        <v>8</v>
      </c>
      <c r="X21" s="22">
        <f t="shared" si="4"/>
        <v>28.624625225429376</v>
      </c>
      <c r="Y21" s="22">
        <f t="shared" si="17"/>
        <v>1096.6246252254296</v>
      </c>
      <c r="Z21" s="23"/>
      <c r="AA21" s="23">
        <f t="shared" si="5"/>
        <v>114.65800865800865</v>
      </c>
      <c r="AB21" s="24">
        <f t="shared" si="6"/>
        <v>124.09956709956708</v>
      </c>
      <c r="AC21" s="24">
        <f t="shared" si="18"/>
        <v>87.012987012987011</v>
      </c>
      <c r="AD21" s="24">
        <f t="shared" si="7"/>
        <v>9.8874458874458853</v>
      </c>
      <c r="AE21" s="24">
        <f t="shared" si="8"/>
        <v>105.54112554112554</v>
      </c>
      <c r="AF21" s="24">
        <f t="shared" si="9"/>
        <v>87.480519480519476</v>
      </c>
      <c r="AG21" s="23">
        <f t="shared" si="10"/>
        <v>73.095238095238102</v>
      </c>
      <c r="AH21" s="23">
        <f t="shared" si="11"/>
        <v>116.6883116883117</v>
      </c>
      <c r="AI21" s="24">
        <f t="shared" si="12"/>
        <v>61.298701298701296</v>
      </c>
      <c r="AJ21" s="23">
        <f t="shared" si="13"/>
        <v>26.709956709956707</v>
      </c>
      <c r="AK21" s="23">
        <f t="shared" si="14"/>
        <v>73.419913419913414</v>
      </c>
      <c r="AL21" s="23">
        <f t="shared" si="14"/>
        <v>88.333333333333329</v>
      </c>
      <c r="AM21" s="23">
        <f t="shared" si="15"/>
        <v>80.303030303030312</v>
      </c>
    </row>
    <row r="22" spans="1:39" s="7" customFormat="1" ht="17.25" customHeight="1" x14ac:dyDescent="0.3">
      <c r="A22" s="14" t="s">
        <v>53</v>
      </c>
      <c r="B22" s="40">
        <v>97.051747103471243</v>
      </c>
      <c r="C22" s="16">
        <v>6</v>
      </c>
      <c r="D22" s="17">
        <f t="shared" si="0"/>
        <v>103.05174710347124</v>
      </c>
      <c r="E22" s="40">
        <v>103.30101794756968</v>
      </c>
      <c r="F22" s="40">
        <v>90.816499592361652</v>
      </c>
      <c r="G22" s="40">
        <v>23.488362212500142</v>
      </c>
      <c r="H22" s="40">
        <v>95.550288791668095</v>
      </c>
      <c r="I22" s="40">
        <v>79.669370859026031</v>
      </c>
      <c r="J22" s="40">
        <v>61.887678413540485</v>
      </c>
      <c r="K22" s="18">
        <v>19.100029984619866</v>
      </c>
      <c r="L22" s="18">
        <f t="shared" si="1"/>
        <v>80.98770839816035</v>
      </c>
      <c r="M22" s="40">
        <v>101.49220606979227</v>
      </c>
      <c r="N22" s="40">
        <v>47.297174090277537</v>
      </c>
      <c r="O22" s="41">
        <v>10.052647360326253</v>
      </c>
      <c r="P22" s="20">
        <f t="shared" si="2"/>
        <v>57.349821450603791</v>
      </c>
      <c r="Q22" s="40">
        <v>28.105985968054938</v>
      </c>
      <c r="R22" s="40">
        <v>66.211971936109876</v>
      </c>
      <c r="S22" s="40">
        <v>79.727453580901852</v>
      </c>
      <c r="T22" s="40">
        <v>72.710513624306728</v>
      </c>
      <c r="U22" s="40">
        <v>10.689729810419466</v>
      </c>
      <c r="V22" s="15">
        <f t="shared" si="16"/>
        <v>958</v>
      </c>
      <c r="W22" s="21">
        <f t="shared" si="3"/>
        <v>6</v>
      </c>
      <c r="X22" s="22">
        <f t="shared" si="4"/>
        <v>29.15267734494612</v>
      </c>
      <c r="Y22" s="22">
        <f t="shared" si="17"/>
        <v>993.15267734494614</v>
      </c>
      <c r="Z22" s="23"/>
      <c r="AA22" s="23">
        <f t="shared" si="5"/>
        <v>105.05174710347124</v>
      </c>
      <c r="AB22" s="24">
        <f t="shared" si="6"/>
        <v>114.30101794756968</v>
      </c>
      <c r="AC22" s="24">
        <f t="shared" si="18"/>
        <v>75.816499592361652</v>
      </c>
      <c r="AD22" s="24">
        <f t="shared" si="7"/>
        <v>5.4883622125001423</v>
      </c>
      <c r="AE22" s="24">
        <f t="shared" si="8"/>
        <v>95.550288791668095</v>
      </c>
      <c r="AF22" s="24">
        <f t="shared" si="9"/>
        <v>78.669370859026031</v>
      </c>
      <c r="AG22" s="23">
        <f t="shared" si="10"/>
        <v>66.887678413540485</v>
      </c>
      <c r="AH22" s="23">
        <f t="shared" si="11"/>
        <v>106.49220606979227</v>
      </c>
      <c r="AI22" s="24">
        <f t="shared" si="12"/>
        <v>57.297174090277537</v>
      </c>
      <c r="AJ22" s="23">
        <f t="shared" si="13"/>
        <v>23.105985968054938</v>
      </c>
      <c r="AK22" s="23">
        <f t="shared" si="14"/>
        <v>66.211971936109876</v>
      </c>
      <c r="AL22" s="23">
        <f t="shared" si="14"/>
        <v>79.727453580901852</v>
      </c>
      <c r="AM22" s="23">
        <f t="shared" si="15"/>
        <v>72.710513624306728</v>
      </c>
    </row>
    <row r="23" spans="1:39" s="7" customFormat="1" ht="17.25" customHeight="1" x14ac:dyDescent="0.3">
      <c r="A23" s="14" t="s">
        <v>54</v>
      </c>
      <c r="B23" s="30">
        <v>104.86004225659399</v>
      </c>
      <c r="C23" s="16">
        <v>12</v>
      </c>
      <c r="D23" s="17">
        <f t="shared" si="0"/>
        <v>116.86004225659399</v>
      </c>
      <c r="E23" s="30">
        <v>111.3942178511144</v>
      </c>
      <c r="F23" s="30">
        <v>100.0947730430489</v>
      </c>
      <c r="G23" s="30">
        <v>27.126172677896818</v>
      </c>
      <c r="H23" s="30">
        <v>103.92839344563482</v>
      </c>
      <c r="I23" s="30">
        <v>86.742676863366512</v>
      </c>
      <c r="J23" s="30">
        <v>66.875742074017936</v>
      </c>
      <c r="K23" s="18">
        <v>18.339941324372184</v>
      </c>
      <c r="L23" s="18">
        <f t="shared" si="1"/>
        <v>85.215683398390127</v>
      </c>
      <c r="M23" s="30">
        <v>109.95290054772813</v>
      </c>
      <c r="N23" s="30">
        <v>50.567489981283082</v>
      </c>
      <c r="O23" s="41">
        <v>9.7248766678718983</v>
      </c>
      <c r="P23" s="20">
        <f t="shared" si="2"/>
        <v>60.292366649154978</v>
      </c>
      <c r="Q23" s="30">
        <v>31.008807284669359</v>
      </c>
      <c r="R23" s="30">
        <v>72.017614569338718</v>
      </c>
      <c r="S23" s="30">
        <v>86.718169761273202</v>
      </c>
      <c r="T23" s="30">
        <v>79.085965758379558</v>
      </c>
      <c r="U23" s="30">
        <v>11.627033885654576</v>
      </c>
      <c r="V23" s="15">
        <f t="shared" si="16"/>
        <v>1042</v>
      </c>
      <c r="W23" s="21">
        <f t="shared" si="3"/>
        <v>12</v>
      </c>
      <c r="X23" s="22">
        <f t="shared" si="4"/>
        <v>28.06481799224408</v>
      </c>
      <c r="Y23" s="22">
        <f t="shared" si="17"/>
        <v>1082.0648179922441</v>
      </c>
      <c r="Z23" s="23"/>
      <c r="AA23" s="23">
        <f t="shared" si="5"/>
        <v>112.86004225659399</v>
      </c>
      <c r="AB23" s="24">
        <f t="shared" si="6"/>
        <v>122.3942178511144</v>
      </c>
      <c r="AC23" s="24">
        <f t="shared" si="18"/>
        <v>85.094773043048903</v>
      </c>
      <c r="AD23" s="24">
        <f t="shared" si="7"/>
        <v>9.1261726778968182</v>
      </c>
      <c r="AE23" s="24">
        <f t="shared" si="8"/>
        <v>103.92839344563482</v>
      </c>
      <c r="AF23" s="24">
        <f t="shared" si="9"/>
        <v>85.742676863366512</v>
      </c>
      <c r="AG23" s="23">
        <f t="shared" si="10"/>
        <v>71.875742074017936</v>
      </c>
      <c r="AH23" s="23">
        <f t="shared" si="11"/>
        <v>114.95290054772813</v>
      </c>
      <c r="AI23" s="24">
        <f t="shared" si="12"/>
        <v>60.567489981283082</v>
      </c>
      <c r="AJ23" s="23">
        <f t="shared" si="13"/>
        <v>26.008807284669359</v>
      </c>
      <c r="AK23" s="23">
        <f t="shared" si="14"/>
        <v>72.017614569338718</v>
      </c>
      <c r="AL23" s="23">
        <f t="shared" si="14"/>
        <v>86.718169761273202</v>
      </c>
      <c r="AM23" s="23">
        <f t="shared" si="15"/>
        <v>79.085965758379558</v>
      </c>
    </row>
    <row r="24" spans="1:39" s="46" customFormat="1" ht="17.25" customHeight="1" x14ac:dyDescent="0.3">
      <c r="A24" s="42" t="s">
        <v>55</v>
      </c>
      <c r="B24" s="43">
        <v>104.86004225659399</v>
      </c>
      <c r="C24" s="16">
        <v>12</v>
      </c>
      <c r="D24" s="17">
        <f t="shared" si="0"/>
        <v>116.86004225659399</v>
      </c>
      <c r="E24" s="43">
        <v>111.3942178511144</v>
      </c>
      <c r="F24" s="43">
        <v>100.0947730430489</v>
      </c>
      <c r="G24" s="43">
        <v>27.126172677896818</v>
      </c>
      <c r="H24" s="43">
        <v>103.92839344563482</v>
      </c>
      <c r="I24" s="43">
        <v>86.742676863366512</v>
      </c>
      <c r="J24" s="43">
        <v>66.875742074017936</v>
      </c>
      <c r="K24" s="18">
        <v>15.730467715448491</v>
      </c>
      <c r="L24" s="18">
        <f t="shared" si="1"/>
        <v>82.606209789466419</v>
      </c>
      <c r="M24" s="43">
        <v>109.95290054772813</v>
      </c>
      <c r="N24" s="43">
        <v>50.567489981283082</v>
      </c>
      <c r="O24" s="41">
        <v>8.4778256782334775</v>
      </c>
      <c r="P24" s="20">
        <f t="shared" si="2"/>
        <v>59.045315659516561</v>
      </c>
      <c r="Q24" s="43">
        <v>31.008807284669359</v>
      </c>
      <c r="R24" s="43">
        <v>72.017614569338718</v>
      </c>
      <c r="S24" s="43">
        <v>86.718169761273202</v>
      </c>
      <c r="T24" s="43">
        <v>79.085965758379558</v>
      </c>
      <c r="U24" s="43">
        <v>11.627033885654576</v>
      </c>
      <c r="V24" s="15">
        <f t="shared" si="16"/>
        <v>1042</v>
      </c>
      <c r="W24" s="44">
        <f t="shared" si="3"/>
        <v>12</v>
      </c>
      <c r="X24" s="45">
        <f t="shared" si="4"/>
        <v>24.20829339368197</v>
      </c>
      <c r="Y24" s="45">
        <f t="shared" si="17"/>
        <v>1078.208293393682</v>
      </c>
      <c r="Z24" s="23"/>
      <c r="AA24" s="23">
        <f t="shared" si="5"/>
        <v>112.86004225659399</v>
      </c>
      <c r="AB24" s="24">
        <f t="shared" si="6"/>
        <v>122.3942178511144</v>
      </c>
      <c r="AC24" s="24">
        <f t="shared" si="18"/>
        <v>85.094773043048903</v>
      </c>
      <c r="AD24" s="24">
        <f t="shared" si="7"/>
        <v>9.1261726778968182</v>
      </c>
      <c r="AE24" s="24">
        <f t="shared" si="8"/>
        <v>103.92839344563482</v>
      </c>
      <c r="AF24" s="24">
        <f t="shared" si="9"/>
        <v>85.742676863366512</v>
      </c>
      <c r="AG24" s="23">
        <f t="shared" si="10"/>
        <v>71.875742074017936</v>
      </c>
      <c r="AH24" s="23">
        <f t="shared" si="11"/>
        <v>114.95290054772813</v>
      </c>
      <c r="AI24" s="24">
        <f t="shared" si="12"/>
        <v>60.567489981283082</v>
      </c>
      <c r="AJ24" s="23">
        <f t="shared" si="13"/>
        <v>26.008807284669359</v>
      </c>
      <c r="AK24" s="23">
        <f t="shared" si="14"/>
        <v>72.017614569338718</v>
      </c>
      <c r="AL24" s="23">
        <f t="shared" si="14"/>
        <v>86.718169761273202</v>
      </c>
      <c r="AM24" s="23">
        <f t="shared" si="15"/>
        <v>79.085965758379558</v>
      </c>
    </row>
    <row r="25" spans="1:39" s="34" customFormat="1" ht="17.25" customHeight="1" x14ac:dyDescent="0.3">
      <c r="A25" s="14" t="s">
        <v>56</v>
      </c>
      <c r="B25" s="29">
        <v>104.86004225659399</v>
      </c>
      <c r="C25" s="16">
        <v>14</v>
      </c>
      <c r="D25" s="17">
        <f t="shared" si="0"/>
        <v>118.86004225659399</v>
      </c>
      <c r="E25" s="29">
        <v>111.3942178511144</v>
      </c>
      <c r="F25" s="29">
        <v>100.0947730430489</v>
      </c>
      <c r="G25" s="29">
        <v>27.126172677896818</v>
      </c>
      <c r="H25" s="29">
        <v>103.92839344563482</v>
      </c>
      <c r="I25" s="29">
        <v>86.742676863366512</v>
      </c>
      <c r="J25" s="29">
        <v>66.875742074017936</v>
      </c>
      <c r="K25" s="18">
        <v>18.4787097957072</v>
      </c>
      <c r="L25" s="18">
        <f t="shared" si="1"/>
        <v>85.354451869725139</v>
      </c>
      <c r="M25" s="29">
        <v>109.95290054772813</v>
      </c>
      <c r="N25" s="29">
        <v>50.567489981283082</v>
      </c>
      <c r="O25" s="41">
        <v>9.3399115296201263</v>
      </c>
      <c r="P25" s="20">
        <f t="shared" si="2"/>
        <v>59.907401510903206</v>
      </c>
      <c r="Q25" s="29">
        <v>31.008807284669359</v>
      </c>
      <c r="R25" s="29">
        <v>72.017614569338718</v>
      </c>
      <c r="S25" s="29">
        <v>86.718169761273202</v>
      </c>
      <c r="T25" s="29">
        <v>79.085965758379558</v>
      </c>
      <c r="U25" s="29">
        <v>11.627033885654576</v>
      </c>
      <c r="V25" s="15">
        <f t="shared" si="16"/>
        <v>1042</v>
      </c>
      <c r="W25" s="21">
        <f t="shared" si="3"/>
        <v>14</v>
      </c>
      <c r="X25" s="22">
        <f t="shared" si="4"/>
        <v>27.818621325327328</v>
      </c>
      <c r="Y25" s="22">
        <f t="shared" si="17"/>
        <v>1083.8186213253273</v>
      </c>
      <c r="Z25" s="23"/>
      <c r="AA25" s="23">
        <f t="shared" si="5"/>
        <v>112.86004225659399</v>
      </c>
      <c r="AB25" s="24">
        <f t="shared" si="6"/>
        <v>122.3942178511144</v>
      </c>
      <c r="AC25" s="24">
        <f t="shared" si="18"/>
        <v>85.094773043048903</v>
      </c>
      <c r="AD25" s="24">
        <f t="shared" si="7"/>
        <v>9.1261726778968182</v>
      </c>
      <c r="AE25" s="24">
        <f t="shared" si="8"/>
        <v>103.92839344563482</v>
      </c>
      <c r="AF25" s="24">
        <f t="shared" si="9"/>
        <v>85.742676863366512</v>
      </c>
      <c r="AG25" s="23">
        <f t="shared" si="10"/>
        <v>71.875742074017936</v>
      </c>
      <c r="AH25" s="23">
        <f t="shared" si="11"/>
        <v>114.95290054772813</v>
      </c>
      <c r="AI25" s="24">
        <f t="shared" si="12"/>
        <v>60.567489981283082</v>
      </c>
      <c r="AJ25" s="23">
        <f t="shared" si="13"/>
        <v>26.008807284669359</v>
      </c>
      <c r="AK25" s="23">
        <f t="shared" si="14"/>
        <v>72.017614569338718</v>
      </c>
      <c r="AL25" s="23">
        <f t="shared" si="14"/>
        <v>86.718169761273202</v>
      </c>
      <c r="AM25" s="23">
        <f t="shared" si="15"/>
        <v>79.085965758379558</v>
      </c>
    </row>
    <row r="26" spans="1:39" s="7" customFormat="1" ht="17.25" customHeight="1" x14ac:dyDescent="0.3">
      <c r="A26" s="14" t="s">
        <v>57</v>
      </c>
      <c r="B26" s="29">
        <v>104.86004225659399</v>
      </c>
      <c r="C26" s="16">
        <v>14</v>
      </c>
      <c r="D26" s="17">
        <f t="shared" si="0"/>
        <v>118.86004225659399</v>
      </c>
      <c r="E26" s="29">
        <v>111.3942178511144</v>
      </c>
      <c r="F26" s="29">
        <v>100.0947730430489</v>
      </c>
      <c r="G26" s="29">
        <v>27.126172677896818</v>
      </c>
      <c r="H26" s="29">
        <v>103.92839344563482</v>
      </c>
      <c r="I26" s="29">
        <v>86.742676863366512</v>
      </c>
      <c r="J26" s="29">
        <v>66.875742074017936</v>
      </c>
      <c r="K26" s="18">
        <v>17.452807265107726</v>
      </c>
      <c r="L26" s="18">
        <f t="shared" si="1"/>
        <v>84.328549339125658</v>
      </c>
      <c r="M26" s="29">
        <v>109.95290054772813</v>
      </c>
      <c r="N26" s="29">
        <v>50.567489981283082</v>
      </c>
      <c r="O26" s="41">
        <v>10.481516339522431</v>
      </c>
      <c r="P26" s="20">
        <f t="shared" si="2"/>
        <v>61.04900632080551</v>
      </c>
      <c r="Q26" s="29">
        <v>31.008807284669359</v>
      </c>
      <c r="R26" s="29">
        <v>72.017614569338718</v>
      </c>
      <c r="S26" s="29">
        <v>86.718169761273202</v>
      </c>
      <c r="T26" s="29">
        <v>79.085965758379558</v>
      </c>
      <c r="U26" s="29">
        <v>11.627033885654576</v>
      </c>
      <c r="V26" s="15">
        <f t="shared" si="16"/>
        <v>1042</v>
      </c>
      <c r="W26" s="21">
        <f t="shared" si="3"/>
        <v>14</v>
      </c>
      <c r="X26" s="22">
        <f t="shared" si="4"/>
        <v>27.934323604630158</v>
      </c>
      <c r="Y26" s="22">
        <f t="shared" si="17"/>
        <v>1083.9343236046302</v>
      </c>
      <c r="Z26" s="23"/>
      <c r="AA26" s="23">
        <f t="shared" si="5"/>
        <v>112.86004225659399</v>
      </c>
      <c r="AB26" s="24">
        <f t="shared" si="6"/>
        <v>122.3942178511144</v>
      </c>
      <c r="AC26" s="24">
        <f t="shared" si="18"/>
        <v>85.094773043048903</v>
      </c>
      <c r="AD26" s="24">
        <f t="shared" si="7"/>
        <v>9.1261726778968182</v>
      </c>
      <c r="AE26" s="24">
        <f t="shared" si="8"/>
        <v>103.92839344563482</v>
      </c>
      <c r="AF26" s="24">
        <f t="shared" si="9"/>
        <v>85.742676863366512</v>
      </c>
      <c r="AG26" s="23">
        <f t="shared" si="10"/>
        <v>71.875742074017936</v>
      </c>
      <c r="AH26" s="23">
        <f t="shared" si="11"/>
        <v>114.95290054772813</v>
      </c>
      <c r="AI26" s="24">
        <f t="shared" si="12"/>
        <v>60.567489981283082</v>
      </c>
      <c r="AJ26" s="23">
        <f t="shared" si="13"/>
        <v>26.008807284669359</v>
      </c>
      <c r="AK26" s="23">
        <f t="shared" si="14"/>
        <v>72.017614569338718</v>
      </c>
      <c r="AL26" s="23">
        <f t="shared" si="14"/>
        <v>86.718169761273202</v>
      </c>
      <c r="AM26" s="23">
        <f t="shared" si="15"/>
        <v>79.085965758379558</v>
      </c>
    </row>
    <row r="27" spans="1:39" s="48" customFormat="1" ht="17.25" customHeight="1" x14ac:dyDescent="0.3">
      <c r="A27" s="45" t="s">
        <v>58</v>
      </c>
      <c r="B27" s="31">
        <v>101.69954183747288</v>
      </c>
      <c r="C27" s="16">
        <v>15</v>
      </c>
      <c r="D27" s="17">
        <f t="shared" si="0"/>
        <v>116.69954183747288</v>
      </c>
      <c r="E27" s="31">
        <v>108.11839884253678</v>
      </c>
      <c r="F27" s="31">
        <v>96.339281408246919</v>
      </c>
      <c r="G27" s="31">
        <v>25.653725584760068</v>
      </c>
      <c r="H27" s="31">
        <v>100.53725584760068</v>
      </c>
      <c r="I27" s="31">
        <v>83.879672052085837</v>
      </c>
      <c r="J27" s="31">
        <v>64.856763925729439</v>
      </c>
      <c r="K27" s="18">
        <v>17.647099173951517</v>
      </c>
      <c r="L27" s="18">
        <f t="shared" si="1"/>
        <v>82.503863099680956</v>
      </c>
      <c r="M27" s="31">
        <v>106.52833373523029</v>
      </c>
      <c r="N27" s="31">
        <v>49.243790692066554</v>
      </c>
      <c r="O27" s="47">
        <v>10.444822614166249</v>
      </c>
      <c r="P27" s="20">
        <f t="shared" si="2"/>
        <v>59.688613306232803</v>
      </c>
      <c r="Q27" s="31">
        <v>29.83385579937304</v>
      </c>
      <c r="R27" s="31">
        <v>69.667711598746081</v>
      </c>
      <c r="S27" s="31">
        <v>83.888594164456222</v>
      </c>
      <c r="T27" s="31">
        <v>76.505425608873892</v>
      </c>
      <c r="U27" s="31">
        <v>11.247648902821318</v>
      </c>
      <c r="V27" s="15">
        <f t="shared" si="16"/>
        <v>1008</v>
      </c>
      <c r="W27" s="21">
        <f t="shared" si="3"/>
        <v>15</v>
      </c>
      <c r="X27" s="22">
        <f t="shared" si="4"/>
        <v>28.091921788117766</v>
      </c>
      <c r="Y27" s="22">
        <f t="shared" si="17"/>
        <v>1051.0919217881178</v>
      </c>
      <c r="Z27" s="23"/>
      <c r="AA27" s="23">
        <f t="shared" si="5"/>
        <v>109.69954183747288</v>
      </c>
      <c r="AB27" s="24">
        <f t="shared" si="6"/>
        <v>119.11839884253678</v>
      </c>
      <c r="AC27" s="24">
        <f t="shared" si="18"/>
        <v>81.339281408246919</v>
      </c>
      <c r="AD27" s="24">
        <f t="shared" si="7"/>
        <v>7.6537255847600676</v>
      </c>
      <c r="AE27" s="24">
        <f t="shared" si="8"/>
        <v>100.53725584760068</v>
      </c>
      <c r="AF27" s="24">
        <f t="shared" si="9"/>
        <v>82.879672052085837</v>
      </c>
      <c r="AG27" s="23">
        <f t="shared" si="10"/>
        <v>69.856763925729439</v>
      </c>
      <c r="AH27" s="23">
        <f t="shared" si="11"/>
        <v>111.52833373523029</v>
      </c>
      <c r="AI27" s="24">
        <f t="shared" si="12"/>
        <v>59.243790692066554</v>
      </c>
      <c r="AJ27" s="23">
        <f t="shared" si="13"/>
        <v>24.83385579937304</v>
      </c>
      <c r="AK27" s="23">
        <f t="shared" si="14"/>
        <v>69.667711598746081</v>
      </c>
      <c r="AL27" s="23">
        <f t="shared" si="14"/>
        <v>83.888594164456222</v>
      </c>
      <c r="AM27" s="23">
        <f t="shared" si="15"/>
        <v>76.505425608873892</v>
      </c>
    </row>
    <row r="28" spans="1:39" s="48" customFormat="1" ht="17.25" customHeight="1" x14ac:dyDescent="0.3">
      <c r="A28" s="91" t="s">
        <v>59</v>
      </c>
      <c r="B28" s="31">
        <v>99.189732681111991</v>
      </c>
      <c r="C28" s="16">
        <v>15</v>
      </c>
      <c r="D28" s="17">
        <f t="shared" si="0"/>
        <v>114.18973268111199</v>
      </c>
      <c r="E28" s="31">
        <v>105.51701315925455</v>
      </c>
      <c r="F28" s="31">
        <v>93.356979227668873</v>
      </c>
      <c r="G28" s="31">
        <v>24.484429363739707</v>
      </c>
      <c r="H28" s="31">
        <v>97.844293637397087</v>
      </c>
      <c r="I28" s="31">
        <v>81.606109407833543</v>
      </c>
      <c r="J28" s="31">
        <v>63.253457749147401</v>
      </c>
      <c r="K28" s="18">
        <v>16.954939442774251</v>
      </c>
      <c r="L28" s="18">
        <f t="shared" si="1"/>
        <v>80.208397191921648</v>
      </c>
      <c r="M28" s="31">
        <v>103.80882479589376</v>
      </c>
      <c r="N28" s="31">
        <v>48.192617727100483</v>
      </c>
      <c r="O28" s="20">
        <v>11.3032929618495</v>
      </c>
      <c r="P28" s="20">
        <f t="shared" si="2"/>
        <v>59.495910688949984</v>
      </c>
      <c r="Q28" s="31">
        <v>28.900806090461266</v>
      </c>
      <c r="R28" s="31">
        <v>67.801612180922533</v>
      </c>
      <c r="S28" s="31">
        <v>81.64157824933686</v>
      </c>
      <c r="T28" s="31">
        <v>74.456173137207628</v>
      </c>
      <c r="U28" s="31">
        <v>10.946372592924318</v>
      </c>
      <c r="V28" s="15">
        <f t="shared" si="16"/>
        <v>981</v>
      </c>
      <c r="W28" s="21">
        <f t="shared" si="3"/>
        <v>15</v>
      </c>
      <c r="X28" s="22">
        <f t="shared" si="4"/>
        <v>28.258232404623751</v>
      </c>
      <c r="Y28" s="22">
        <f t="shared" si="17"/>
        <v>1024.2582324046236</v>
      </c>
      <c r="Z28" s="23"/>
      <c r="AA28" s="23">
        <f t="shared" si="5"/>
        <v>107.18973268111199</v>
      </c>
      <c r="AB28" s="24">
        <f t="shared" si="6"/>
        <v>116.51701315925453</v>
      </c>
      <c r="AC28" s="24">
        <f t="shared" si="18"/>
        <v>78.356979227668873</v>
      </c>
      <c r="AD28" s="24">
        <f t="shared" si="7"/>
        <v>6.4844293637397072</v>
      </c>
      <c r="AE28" s="24">
        <f t="shared" si="8"/>
        <v>97.844293637397087</v>
      </c>
      <c r="AF28" s="24">
        <f t="shared" si="9"/>
        <v>80.606109407833543</v>
      </c>
      <c r="AG28" s="23">
        <f t="shared" si="10"/>
        <v>68.253457749147401</v>
      </c>
      <c r="AH28" s="23">
        <f t="shared" si="11"/>
        <v>108.80882479589376</v>
      </c>
      <c r="AI28" s="24">
        <f t="shared" si="12"/>
        <v>58.192617727100483</v>
      </c>
      <c r="AJ28" s="23">
        <f t="shared" si="13"/>
        <v>23.900806090461266</v>
      </c>
      <c r="AK28" s="23">
        <f t="shared" si="14"/>
        <v>67.801612180922533</v>
      </c>
      <c r="AL28" s="23">
        <f t="shared" si="14"/>
        <v>81.64157824933686</v>
      </c>
      <c r="AM28" s="23">
        <f t="shared" si="15"/>
        <v>74.456173137207628</v>
      </c>
    </row>
    <row r="29" spans="1:39" s="54" customFormat="1" ht="17.25" customHeight="1" x14ac:dyDescent="0.3">
      <c r="A29" s="49"/>
      <c r="B29" s="50"/>
      <c r="C29" s="51"/>
      <c r="D29" s="50"/>
      <c r="E29" s="50"/>
      <c r="F29" s="50"/>
      <c r="G29" s="50"/>
      <c r="H29" s="50"/>
      <c r="I29" s="50"/>
      <c r="J29" s="50"/>
      <c r="K29" s="52">
        <v>0.436</v>
      </c>
      <c r="L29" s="50"/>
      <c r="M29" s="50"/>
      <c r="N29" s="50"/>
      <c r="O29" s="52">
        <v>0.249</v>
      </c>
      <c r="P29" s="50"/>
      <c r="Q29" s="50"/>
      <c r="R29" s="50"/>
      <c r="S29" s="50"/>
      <c r="T29" s="50"/>
      <c r="U29" s="50"/>
      <c r="V29" s="50"/>
      <c r="W29" s="53"/>
      <c r="X29" s="50"/>
      <c r="Y29" s="50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</row>
    <row r="30" spans="1:39" s="63" customFormat="1" ht="29.25" customHeight="1" x14ac:dyDescent="0.3">
      <c r="A30" s="55"/>
      <c r="B30" s="56" t="s">
        <v>60</v>
      </c>
      <c r="C30" s="57" t="s">
        <v>61</v>
      </c>
      <c r="D30" s="57" t="s">
        <v>62</v>
      </c>
      <c r="E30" s="58" t="s">
        <v>63</v>
      </c>
      <c r="F30" s="58" t="s">
        <v>4</v>
      </c>
      <c r="G30" s="58" t="s">
        <v>5</v>
      </c>
      <c r="H30" s="58" t="s">
        <v>64</v>
      </c>
      <c r="I30" s="58" t="s">
        <v>7</v>
      </c>
      <c r="J30" s="58" t="s">
        <v>65</v>
      </c>
      <c r="K30" s="59" t="s">
        <v>22</v>
      </c>
      <c r="L30" s="59" t="s">
        <v>62</v>
      </c>
      <c r="M30" s="58" t="s">
        <v>9</v>
      </c>
      <c r="N30" s="58" t="s">
        <v>10</v>
      </c>
      <c r="O30" s="60" t="s">
        <v>22</v>
      </c>
      <c r="P30" s="60" t="s">
        <v>62</v>
      </c>
      <c r="Q30" s="61" t="s">
        <v>11</v>
      </c>
      <c r="R30" s="58" t="s">
        <v>12</v>
      </c>
      <c r="S30" s="58" t="s">
        <v>13</v>
      </c>
      <c r="T30" s="58" t="s">
        <v>14</v>
      </c>
      <c r="U30" s="58" t="s">
        <v>15</v>
      </c>
      <c r="V30" s="58"/>
      <c r="W30" s="55"/>
      <c r="X30" s="62"/>
      <c r="Y30" s="62"/>
    </row>
    <row r="31" spans="1:39" s="7" customFormat="1" ht="13.8" x14ac:dyDescent="0.3">
      <c r="A31" s="64" t="s">
        <v>66</v>
      </c>
      <c r="B31" s="37">
        <f t="shared" ref="B31:V31" si="19">+MIN(B5:B28)</f>
        <v>93.891246684350136</v>
      </c>
      <c r="C31" s="92">
        <f t="shared" si="19"/>
        <v>6</v>
      </c>
      <c r="D31" s="92">
        <f t="shared" si="19"/>
        <v>103.05174710347124</v>
      </c>
      <c r="E31" s="37">
        <f t="shared" si="19"/>
        <v>100</v>
      </c>
      <c r="F31" s="37">
        <f t="shared" si="19"/>
        <v>87</v>
      </c>
      <c r="G31" s="37">
        <f t="shared" si="19"/>
        <v>22</v>
      </c>
      <c r="H31" s="37">
        <f t="shared" si="19"/>
        <v>92</v>
      </c>
      <c r="I31" s="37">
        <f t="shared" si="19"/>
        <v>76.806366047745357</v>
      </c>
      <c r="J31" s="37">
        <f t="shared" si="19"/>
        <v>59.868700265251988</v>
      </c>
      <c r="K31" s="18">
        <f t="shared" si="19"/>
        <v>15.730467715448491</v>
      </c>
      <c r="L31" s="18">
        <f t="shared" si="19"/>
        <v>76.681750925059134</v>
      </c>
      <c r="M31" s="37">
        <f t="shared" si="19"/>
        <v>98</v>
      </c>
      <c r="N31" s="37">
        <f t="shared" si="19"/>
        <v>45.973474801061009</v>
      </c>
      <c r="O31" s="65">
        <f t="shared" si="19"/>
        <v>8.4778256782334775</v>
      </c>
      <c r="P31" s="65">
        <f t="shared" si="19"/>
        <v>56.597753037596398</v>
      </c>
      <c r="Q31" s="37">
        <f t="shared" si="19"/>
        <v>26.931034482758619</v>
      </c>
      <c r="R31" s="37">
        <f t="shared" si="19"/>
        <v>63.862068965517246</v>
      </c>
      <c r="S31" s="37">
        <f t="shared" si="19"/>
        <v>76.897877984084872</v>
      </c>
      <c r="T31" s="37">
        <f t="shared" si="19"/>
        <v>70</v>
      </c>
      <c r="U31" s="37">
        <f t="shared" si="19"/>
        <v>10</v>
      </c>
      <c r="V31" s="37">
        <f t="shared" si="19"/>
        <v>923.99999999999989</v>
      </c>
      <c r="W31" s="37"/>
      <c r="X31" s="66"/>
      <c r="Y31" s="66"/>
      <c r="AB31" s="6"/>
    </row>
    <row r="32" spans="1:39" s="7" customFormat="1" ht="13.8" x14ac:dyDescent="0.3">
      <c r="A32" s="64" t="s">
        <v>67</v>
      </c>
      <c r="B32" s="37">
        <f t="shared" ref="B32:V32" si="20">+MAX(B5:B28)</f>
        <v>113.13311688311688</v>
      </c>
      <c r="C32" s="92">
        <f t="shared" si="20"/>
        <v>15</v>
      </c>
      <c r="D32" s="92">
        <f t="shared" si="20"/>
        <v>128.13311688311688</v>
      </c>
      <c r="E32" s="37">
        <f t="shared" si="20"/>
        <v>119.96915584415586</v>
      </c>
      <c r="F32" s="37">
        <f t="shared" si="20"/>
        <v>109.92532467532466</v>
      </c>
      <c r="G32" s="37">
        <f t="shared" si="20"/>
        <v>30.980519480519483</v>
      </c>
      <c r="H32" s="37">
        <f t="shared" si="20"/>
        <v>112.8051948051948</v>
      </c>
      <c r="I32" s="37">
        <f t="shared" si="20"/>
        <v>94.237012987012989</v>
      </c>
      <c r="J32" s="37">
        <f t="shared" si="20"/>
        <v>72.160714285714292</v>
      </c>
      <c r="K32" s="18">
        <f t="shared" si="20"/>
        <v>20.135092699717781</v>
      </c>
      <c r="L32" s="18">
        <f t="shared" si="20"/>
        <v>92.29580698543208</v>
      </c>
      <c r="M32" s="37">
        <f t="shared" si="20"/>
        <v>118.91720779220779</v>
      </c>
      <c r="N32" s="37">
        <f t="shared" si="20"/>
        <v>54.032467532467528</v>
      </c>
      <c r="O32" s="65">
        <f t="shared" si="20"/>
        <v>11.3032929618495</v>
      </c>
      <c r="P32" s="65">
        <f t="shared" si="20"/>
        <v>65.181293453035877</v>
      </c>
      <c r="Q32" s="37">
        <f t="shared" si="20"/>
        <v>34.084415584415588</v>
      </c>
      <c r="R32" s="37">
        <f t="shared" si="20"/>
        <v>78.168831168831176</v>
      </c>
      <c r="S32" s="37">
        <f t="shared" si="20"/>
        <v>94.124999999999986</v>
      </c>
      <c r="T32" s="37">
        <f t="shared" si="20"/>
        <v>85.840909090909093</v>
      </c>
      <c r="U32" s="37">
        <f t="shared" si="20"/>
        <v>12.620129870129871</v>
      </c>
      <c r="V32" s="37">
        <f t="shared" si="20"/>
        <v>1131</v>
      </c>
      <c r="W32" s="37"/>
      <c r="X32" s="66"/>
      <c r="Y32" s="66"/>
      <c r="AA32" s="25"/>
      <c r="AB32" s="6"/>
    </row>
    <row r="33" spans="1:55" s="7" customFormat="1" ht="52.5" hidden="1" customHeight="1" x14ac:dyDescent="0.4">
      <c r="A33" s="67"/>
      <c r="B33" s="9"/>
      <c r="C33" s="68"/>
      <c r="D33" s="69"/>
      <c r="E33" s="93"/>
      <c r="F33" s="93"/>
      <c r="G33" s="93"/>
      <c r="H33" s="93"/>
      <c r="I33" s="93"/>
      <c r="J33" s="152"/>
      <c r="K33" s="153"/>
      <c r="L33" s="154"/>
      <c r="M33" s="93"/>
      <c r="N33" s="152"/>
      <c r="O33" s="153"/>
      <c r="P33" s="154"/>
      <c r="Q33" s="93"/>
      <c r="R33" s="93"/>
      <c r="S33" s="93"/>
      <c r="T33" s="93"/>
      <c r="U33" s="93"/>
      <c r="V33" s="94"/>
      <c r="W33" s="70"/>
      <c r="X33" s="71"/>
      <c r="Y33" s="70"/>
      <c r="AA33" s="23"/>
      <c r="AB33" s="23"/>
      <c r="AC33" s="72"/>
      <c r="AD33" s="72"/>
      <c r="AE33" s="73"/>
      <c r="AF33" s="74"/>
      <c r="AG33" s="74"/>
    </row>
    <row r="34" spans="1:55" s="7" customFormat="1" ht="42" hidden="1" customHeight="1" x14ac:dyDescent="0.3">
      <c r="A34" s="75"/>
      <c r="B34" s="24"/>
      <c r="C34" s="24"/>
      <c r="D34" s="76"/>
      <c r="E34" s="24"/>
      <c r="F34" s="24"/>
      <c r="G34" s="24"/>
      <c r="H34" s="24"/>
      <c r="I34" s="24"/>
      <c r="J34" s="24"/>
      <c r="K34" s="24"/>
      <c r="L34" s="77"/>
      <c r="M34" s="24"/>
      <c r="N34" s="24"/>
      <c r="O34" s="24"/>
      <c r="P34" s="76"/>
      <c r="Q34" s="24"/>
      <c r="R34" s="24"/>
      <c r="S34" s="24"/>
      <c r="T34" s="24"/>
      <c r="U34" s="24"/>
      <c r="V34" s="76"/>
      <c r="W34" s="13"/>
      <c r="X34" s="13"/>
      <c r="Y34" s="13"/>
      <c r="AA34" s="23"/>
      <c r="AB34" s="23"/>
      <c r="AC34" s="72"/>
      <c r="AD34" s="72"/>
      <c r="AE34" s="74"/>
      <c r="AF34" s="74"/>
      <c r="AG34" s="74"/>
      <c r="AI34" s="13" t="s">
        <v>66</v>
      </c>
      <c r="AK34" s="77">
        <f>V31-691</f>
        <v>232.99999999999989</v>
      </c>
      <c r="AL34" s="77"/>
      <c r="BC34" s="6"/>
    </row>
    <row r="35" spans="1:55" s="7" customFormat="1" ht="42" hidden="1" customHeight="1" x14ac:dyDescent="0.3">
      <c r="A35" s="75"/>
      <c r="B35" s="24"/>
      <c r="C35" s="24"/>
      <c r="D35" s="76"/>
      <c r="E35" s="24"/>
      <c r="F35" s="24"/>
      <c r="G35" s="24"/>
      <c r="H35" s="24"/>
      <c r="I35" s="24"/>
      <c r="J35" s="24"/>
      <c r="K35" s="24"/>
      <c r="L35" s="77"/>
      <c r="M35" s="24"/>
      <c r="N35" s="24"/>
      <c r="O35" s="24"/>
      <c r="P35" s="76"/>
      <c r="Q35" s="24"/>
      <c r="R35" s="24"/>
      <c r="S35" s="24"/>
      <c r="T35" s="24"/>
      <c r="U35" s="24"/>
      <c r="V35" s="76"/>
      <c r="W35" s="13"/>
      <c r="X35" s="13"/>
      <c r="Y35" s="13"/>
      <c r="AA35" s="23"/>
      <c r="AB35" s="23"/>
      <c r="AC35" s="72"/>
      <c r="AD35" s="72"/>
      <c r="AE35" s="74"/>
      <c r="AF35" s="74"/>
      <c r="AG35" s="74"/>
      <c r="AI35" s="13"/>
      <c r="AK35" s="77"/>
      <c r="AL35" s="77"/>
      <c r="BC35" s="6"/>
    </row>
    <row r="36" spans="1:55" s="79" customFormat="1" ht="31.5" hidden="1" customHeight="1" x14ac:dyDescent="0.3">
      <c r="A36" s="78" t="s">
        <v>68</v>
      </c>
      <c r="B36" s="151" t="s">
        <v>69</v>
      </c>
      <c r="C36" s="151"/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1"/>
      <c r="R36" s="151"/>
      <c r="S36" s="151"/>
      <c r="T36" s="151"/>
      <c r="U36" s="151"/>
      <c r="V36" s="151"/>
      <c r="W36" s="151"/>
      <c r="X36" s="151"/>
      <c r="Y36" s="151"/>
      <c r="AA36" s="23"/>
      <c r="AB36" s="23"/>
      <c r="AC36" s="72"/>
      <c r="AD36" s="72"/>
      <c r="AE36" s="74"/>
      <c r="AF36" s="80"/>
      <c r="AG36" s="74"/>
      <c r="AI36" s="79" t="s">
        <v>67</v>
      </c>
      <c r="AK36" s="81">
        <f>V32-754</f>
        <v>377</v>
      </c>
      <c r="AL36" s="81"/>
      <c r="BC36" s="78"/>
    </row>
    <row r="37" spans="1:55" s="7" customFormat="1" ht="33" hidden="1" customHeight="1" x14ac:dyDescent="0.3">
      <c r="A37" s="6"/>
      <c r="B37" s="151" t="s">
        <v>70</v>
      </c>
      <c r="C37" s="151"/>
      <c r="D37" s="151"/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1"/>
      <c r="R37" s="151"/>
      <c r="S37" s="151"/>
      <c r="T37" s="151"/>
      <c r="U37" s="151"/>
      <c r="V37" s="151"/>
      <c r="W37" s="151"/>
      <c r="X37" s="151"/>
      <c r="Y37" s="151"/>
      <c r="AA37" s="23"/>
      <c r="AB37" s="23"/>
      <c r="AC37" s="72"/>
      <c r="AD37" s="72"/>
      <c r="AE37" s="74"/>
      <c r="AF37" s="74"/>
      <c r="AG37" s="74"/>
      <c r="AK37" s="7">
        <f>AK36/3</f>
        <v>125.66666666666667</v>
      </c>
      <c r="BC37" s="6"/>
    </row>
    <row r="38" spans="1:55" s="7" customFormat="1" ht="28.5" hidden="1" customHeight="1" x14ac:dyDescent="0.3">
      <c r="A38" s="6"/>
      <c r="B38" s="151" t="s">
        <v>71</v>
      </c>
      <c r="C38" s="151"/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1"/>
      <c r="Q38" s="151"/>
      <c r="R38" s="151"/>
      <c r="S38" s="151"/>
      <c r="T38" s="151"/>
      <c r="U38" s="151"/>
      <c r="V38" s="151"/>
      <c r="W38" s="151"/>
      <c r="X38" s="151"/>
      <c r="Y38" s="151"/>
      <c r="AA38" s="23"/>
      <c r="AB38" s="23"/>
      <c r="AC38" s="72"/>
      <c r="AD38" s="72"/>
      <c r="AE38" s="74"/>
      <c r="AF38" s="74"/>
      <c r="AG38" s="74"/>
      <c r="BC38" s="6"/>
    </row>
    <row r="39" spans="1:55" s="79" customFormat="1" ht="48" hidden="1" customHeight="1" x14ac:dyDescent="0.3">
      <c r="A39" s="78"/>
      <c r="B39" s="151" t="s">
        <v>72</v>
      </c>
      <c r="C39" s="151"/>
      <c r="D39" s="151"/>
      <c r="E39" s="151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51"/>
      <c r="Q39" s="151"/>
      <c r="R39" s="151"/>
      <c r="S39" s="151"/>
      <c r="T39" s="151"/>
      <c r="U39" s="151"/>
      <c r="V39" s="151"/>
      <c r="W39" s="151"/>
      <c r="X39" s="151"/>
      <c r="Y39" s="151"/>
      <c r="AA39" s="23"/>
      <c r="AB39" s="23"/>
      <c r="AC39" s="72"/>
      <c r="AD39" s="72"/>
      <c r="AE39" s="74"/>
      <c r="AF39" s="80"/>
      <c r="AG39" s="74"/>
      <c r="BC39" s="78"/>
    </row>
    <row r="40" spans="1:55" s="79" customFormat="1" ht="34.5" hidden="1" customHeight="1" x14ac:dyDescent="0.3">
      <c r="A40" s="78"/>
      <c r="B40" s="151" t="s">
        <v>73</v>
      </c>
      <c r="C40" s="151"/>
      <c r="D40" s="151"/>
      <c r="E40" s="151"/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P40" s="151"/>
      <c r="Q40" s="151"/>
      <c r="R40" s="151"/>
      <c r="S40" s="151"/>
      <c r="T40" s="151"/>
      <c r="U40" s="151"/>
      <c r="V40" s="151"/>
      <c r="W40" s="151"/>
      <c r="X40" s="151"/>
      <c r="Y40" s="151"/>
      <c r="AA40" s="23"/>
      <c r="AB40" s="23"/>
      <c r="AC40" s="72"/>
      <c r="AD40" s="72"/>
      <c r="AE40" s="74"/>
      <c r="AF40" s="80"/>
      <c r="AG40" s="74"/>
      <c r="BC40" s="78"/>
    </row>
    <row r="41" spans="1:55" s="79" customFormat="1" ht="13.8" hidden="1" x14ac:dyDescent="0.3">
      <c r="A41" s="78"/>
      <c r="B41" s="151" t="s">
        <v>74</v>
      </c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51"/>
      <c r="Q41" s="151"/>
      <c r="R41" s="151"/>
      <c r="S41" s="151"/>
      <c r="T41" s="151"/>
      <c r="U41" s="151"/>
      <c r="V41" s="151"/>
      <c r="W41" s="151"/>
      <c r="X41" s="151"/>
      <c r="Y41" s="151"/>
      <c r="AA41" s="23"/>
      <c r="AB41" s="23"/>
      <c r="AC41" s="72"/>
      <c r="AD41" s="72"/>
      <c r="AE41" s="74"/>
      <c r="AF41" s="80"/>
      <c r="AG41" s="74"/>
      <c r="BC41" s="78"/>
    </row>
    <row r="42" spans="1:55" s="79" customFormat="1" ht="13.8" hidden="1" x14ac:dyDescent="0.3">
      <c r="A42" s="78"/>
      <c r="B42" s="151" t="s">
        <v>75</v>
      </c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AA42" s="23"/>
      <c r="AB42" s="23"/>
      <c r="AC42" s="72"/>
      <c r="AD42" s="72"/>
      <c r="AE42" s="74"/>
      <c r="AF42" s="80"/>
      <c r="AG42" s="74"/>
      <c r="BC42" s="78"/>
    </row>
    <row r="43" spans="1:55" s="79" customFormat="1" ht="13.8" hidden="1" x14ac:dyDescent="0.3">
      <c r="A43" s="78"/>
      <c r="B43" s="151" t="s">
        <v>76</v>
      </c>
      <c r="C43" s="151"/>
      <c r="D43" s="151"/>
      <c r="E43" s="151"/>
      <c r="F43" s="151"/>
      <c r="G43" s="151"/>
      <c r="H43" s="151"/>
      <c r="I43" s="151"/>
      <c r="J43" s="151"/>
      <c r="K43" s="151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151"/>
      <c r="W43" s="151"/>
      <c r="X43" s="151"/>
      <c r="Y43" s="151"/>
      <c r="AA43" s="23"/>
      <c r="AB43" s="23"/>
      <c r="AC43" s="72"/>
      <c r="AD43" s="72"/>
      <c r="AE43" s="74"/>
      <c r="AF43" s="80"/>
      <c r="AG43" s="74"/>
      <c r="BC43" s="78"/>
    </row>
    <row r="44" spans="1:55" s="83" customFormat="1" hidden="1" x14ac:dyDescent="0.3">
      <c r="A44" s="82"/>
      <c r="B44" s="79"/>
      <c r="C44" s="79"/>
      <c r="D44" s="79"/>
      <c r="E44" s="79"/>
      <c r="F44" s="79"/>
      <c r="G44" s="79"/>
      <c r="H44" s="79"/>
      <c r="I44" s="79"/>
      <c r="J44" s="79"/>
      <c r="K44" s="13"/>
      <c r="L44" s="79"/>
      <c r="M44" s="79"/>
      <c r="N44" s="79"/>
      <c r="O44" s="13"/>
      <c r="P44" s="79"/>
      <c r="Q44" s="79"/>
      <c r="R44" s="79"/>
      <c r="S44" s="79"/>
      <c r="T44" s="79"/>
      <c r="U44" s="79"/>
      <c r="V44" s="79"/>
      <c r="W44" s="79"/>
      <c r="X44" s="79"/>
      <c r="Y44" s="79"/>
      <c r="AA44" s="23"/>
      <c r="AB44" s="23"/>
      <c r="AC44" s="72"/>
      <c r="AD44" s="72"/>
      <c r="AE44" s="74"/>
      <c r="AF44" s="84"/>
      <c r="AG44" s="74"/>
      <c r="BC44" s="82"/>
    </row>
    <row r="45" spans="1:55" s="83" customFormat="1" ht="15" hidden="1" customHeight="1" x14ac:dyDescent="0.3">
      <c r="A45" s="82"/>
      <c r="B45" s="79"/>
      <c r="C45" s="79"/>
      <c r="D45" s="79"/>
      <c r="E45" s="79"/>
      <c r="F45" s="79"/>
      <c r="G45" s="79"/>
      <c r="H45" s="79"/>
      <c r="I45" s="79"/>
      <c r="J45" s="79"/>
      <c r="K45" s="13"/>
      <c r="L45" s="79"/>
      <c r="M45" s="79"/>
      <c r="N45" s="79"/>
      <c r="O45" s="13"/>
      <c r="P45" s="79"/>
      <c r="Q45" s="79"/>
      <c r="R45" s="79"/>
      <c r="S45" s="79"/>
      <c r="T45" s="79"/>
      <c r="U45" s="79"/>
      <c r="V45" s="79"/>
      <c r="W45" s="79"/>
      <c r="X45" s="79"/>
      <c r="Y45" s="79"/>
      <c r="AA45" s="23"/>
      <c r="AB45" s="23"/>
      <c r="AC45" s="72"/>
      <c r="AD45" s="72"/>
      <c r="AE45" s="74"/>
      <c r="AF45" s="84"/>
      <c r="AG45" s="74"/>
      <c r="BC45" s="82"/>
    </row>
    <row r="46" spans="1:55" hidden="1" x14ac:dyDescent="0.3">
      <c r="AA46" s="23"/>
      <c r="AB46" s="23"/>
      <c r="AC46" s="72"/>
      <c r="AD46" s="72"/>
      <c r="AE46" s="74"/>
      <c r="AF46" s="85"/>
      <c r="AG46" s="74"/>
    </row>
    <row r="47" spans="1:55" hidden="1" x14ac:dyDescent="0.3">
      <c r="B47" s="86">
        <v>14.2</v>
      </c>
      <c r="C47" s="86">
        <v>14.2</v>
      </c>
      <c r="D47" s="87">
        <v>14.2</v>
      </c>
      <c r="E47" s="86">
        <v>14.2</v>
      </c>
      <c r="F47" s="86">
        <v>14.2</v>
      </c>
      <c r="G47" s="86">
        <v>14.2</v>
      </c>
      <c r="H47" s="86">
        <v>3.2</v>
      </c>
      <c r="I47" s="86">
        <v>3.2</v>
      </c>
      <c r="J47" s="86">
        <v>3.2</v>
      </c>
      <c r="K47" s="88">
        <v>3.2</v>
      </c>
      <c r="L47" s="86">
        <v>14.2</v>
      </c>
      <c r="M47" s="86">
        <v>14.2</v>
      </c>
      <c r="N47" s="86">
        <v>14.2</v>
      </c>
      <c r="O47" s="88">
        <v>14.2</v>
      </c>
      <c r="P47" s="86">
        <v>14.2</v>
      </c>
      <c r="Q47" s="86">
        <v>14.2</v>
      </c>
      <c r="R47" s="86">
        <v>14.2</v>
      </c>
      <c r="S47" s="86">
        <v>14.2</v>
      </c>
      <c r="T47" s="86">
        <v>16.399999999999999</v>
      </c>
      <c r="U47" s="86">
        <v>16.399999999999999</v>
      </c>
      <c r="V47" s="87">
        <v>16.399999999999999</v>
      </c>
      <c r="W47" s="87">
        <v>16.399999999999999</v>
      </c>
      <c r="X47" s="86">
        <v>15.342857142857101</v>
      </c>
      <c r="Y47" s="86">
        <v>15.581366459627301</v>
      </c>
      <c r="AA47" s="23"/>
      <c r="AB47" s="23"/>
      <c r="AC47" s="72"/>
      <c r="AD47" s="72"/>
      <c r="AE47" s="74"/>
      <c r="AF47" s="85"/>
      <c r="AG47" s="74"/>
    </row>
    <row r="48" spans="1:55" hidden="1" x14ac:dyDescent="0.3">
      <c r="B48" s="86">
        <v>25.744224998704663</v>
      </c>
      <c r="C48" s="86">
        <v>26.35424960454575</v>
      </c>
      <c r="D48" s="87">
        <v>25.838414732743871</v>
      </c>
      <c r="E48" s="86">
        <v>24.867745574013394</v>
      </c>
      <c r="F48" s="86">
        <v>25.923230052764573</v>
      </c>
      <c r="G48" s="86">
        <v>27.675770299041844</v>
      </c>
      <c r="H48" s="86">
        <v>26.641229516730693</v>
      </c>
      <c r="I48" s="86">
        <v>25.440095409365281</v>
      </c>
      <c r="J48" s="86">
        <v>25.781328951356901</v>
      </c>
      <c r="K48" s="88">
        <v>27.135814975934242</v>
      </c>
      <c r="L48" s="87">
        <v>24.789944665800562</v>
      </c>
      <c r="M48" s="86">
        <v>26.253052372912666</v>
      </c>
      <c r="N48" s="86">
        <v>25.266493286798489</v>
      </c>
      <c r="O48" s="88">
        <v>26.061493856801501</v>
      </c>
      <c r="P48" s="87">
        <v>25.264740383207272</v>
      </c>
      <c r="Q48" s="86">
        <v>25.371684263382118</v>
      </c>
      <c r="R48" s="86">
        <v>25.242448269369326</v>
      </c>
      <c r="S48" s="86">
        <v>25.298237944064056</v>
      </c>
      <c r="T48" s="86">
        <v>27.268121777037837</v>
      </c>
      <c r="U48" s="86">
        <v>27.139771631526653</v>
      </c>
      <c r="V48" s="87">
        <v>27.269178848936861</v>
      </c>
      <c r="W48" s="87">
        <v>26.741552905534618</v>
      </c>
      <c r="X48" s="86">
        <v>26.362007514413801</v>
      </c>
      <c r="Y48" s="86">
        <v>26.388076055902101</v>
      </c>
      <c r="AA48" s="89"/>
      <c r="AB48" s="89"/>
      <c r="AC48" s="72"/>
      <c r="AD48" s="72"/>
      <c r="AE48" s="74"/>
      <c r="AF48" s="85"/>
      <c r="AG48" s="74"/>
    </row>
    <row r="49" spans="2:55" hidden="1" x14ac:dyDescent="0.3">
      <c r="B49" s="86">
        <v>5</v>
      </c>
      <c r="C49" s="86">
        <v>4.8021863532741644</v>
      </c>
      <c r="D49" s="87">
        <v>4.3243516331593685</v>
      </c>
      <c r="E49" s="86">
        <v>4.3248253172197249</v>
      </c>
      <c r="F49" s="86">
        <v>4.3585657254519958</v>
      </c>
      <c r="G49" s="86">
        <v>3.2249994447791512</v>
      </c>
      <c r="H49" s="86">
        <v>2.1989191143496694</v>
      </c>
      <c r="I49" s="86">
        <v>2.1173388906376558</v>
      </c>
      <c r="J49" s="86">
        <v>2.1494374781617172</v>
      </c>
      <c r="K49" s="88">
        <v>1.5810883603729489</v>
      </c>
      <c r="L49" s="87">
        <v>2.3084240398332083</v>
      </c>
      <c r="M49" s="86">
        <v>2.386641124810243</v>
      </c>
      <c r="N49" s="86">
        <v>2.6579457960863744</v>
      </c>
      <c r="O49" s="88">
        <v>2.6597231290323675</v>
      </c>
      <c r="P49" s="87">
        <v>2.6579486734859956</v>
      </c>
      <c r="Q49" s="86">
        <v>2.6578799558972119</v>
      </c>
      <c r="R49" s="86">
        <v>2.2303063874913471</v>
      </c>
      <c r="S49" s="86">
        <v>1.7727119887956013</v>
      </c>
      <c r="T49" s="86">
        <v>3.2089158139707306</v>
      </c>
      <c r="U49" s="86">
        <v>3.1876065279520791</v>
      </c>
      <c r="V49" s="87">
        <v>3.1908431152882391</v>
      </c>
      <c r="W49" s="87">
        <v>3.1630911448948758</v>
      </c>
      <c r="X49" s="86">
        <v>2.1240892518315002</v>
      </c>
      <c r="Y49" s="86">
        <v>2.0472758665562001</v>
      </c>
      <c r="AA49" s="90"/>
      <c r="AB49" s="23"/>
      <c r="AC49" s="85"/>
      <c r="AD49" s="85"/>
      <c r="AE49" s="85"/>
      <c r="AF49" s="85"/>
      <c r="AG49" s="85"/>
    </row>
    <row r="50" spans="2:55" hidden="1" x14ac:dyDescent="0.3">
      <c r="B50" s="86">
        <f t="shared" ref="B50:Y50" si="21">SUM(B48:B49)</f>
        <v>30.744224998704663</v>
      </c>
      <c r="C50" s="86">
        <f t="shared" si="21"/>
        <v>31.156435957819916</v>
      </c>
      <c r="D50" s="86">
        <f t="shared" si="21"/>
        <v>30.162766365903238</v>
      </c>
      <c r="E50" s="86">
        <f t="shared" si="21"/>
        <v>29.192570891233117</v>
      </c>
      <c r="F50" s="86">
        <f t="shared" si="21"/>
        <v>30.281795778216569</v>
      </c>
      <c r="G50" s="86">
        <f t="shared" si="21"/>
        <v>30.900769743820995</v>
      </c>
      <c r="H50" s="86">
        <f t="shared" si="21"/>
        <v>28.840148631080361</v>
      </c>
      <c r="I50" s="86">
        <f t="shared" si="21"/>
        <v>27.557434300002935</v>
      </c>
      <c r="J50" s="86">
        <f t="shared" si="21"/>
        <v>27.93076642951862</v>
      </c>
      <c r="K50" s="86">
        <f t="shared" si="21"/>
        <v>28.71690333630719</v>
      </c>
      <c r="L50" s="86">
        <f t="shared" si="21"/>
        <v>27.098368705633771</v>
      </c>
      <c r="M50" s="86">
        <f t="shared" si="21"/>
        <v>28.639693497722909</v>
      </c>
      <c r="N50" s="86">
        <f t="shared" si="21"/>
        <v>27.924439082884863</v>
      </c>
      <c r="O50" s="86">
        <f t="shared" si="21"/>
        <v>28.72121698583387</v>
      </c>
      <c r="P50" s="86">
        <f t="shared" si="21"/>
        <v>27.922689056693269</v>
      </c>
      <c r="Q50" s="86">
        <f t="shared" si="21"/>
        <v>28.02956421927933</v>
      </c>
      <c r="R50" s="86">
        <f t="shared" si="21"/>
        <v>27.472754656860673</v>
      </c>
      <c r="S50" s="86">
        <f t="shared" si="21"/>
        <v>27.070949932859659</v>
      </c>
      <c r="T50" s="86">
        <f t="shared" si="21"/>
        <v>30.477037591008568</v>
      </c>
      <c r="U50" s="86">
        <f t="shared" si="21"/>
        <v>30.327378159478734</v>
      </c>
      <c r="V50" s="86">
        <f t="shared" si="21"/>
        <v>30.460021964225099</v>
      </c>
      <c r="W50" s="86">
        <f t="shared" si="21"/>
        <v>29.904644050429493</v>
      </c>
      <c r="X50" s="86">
        <f t="shared" si="21"/>
        <v>28.4860967662453</v>
      </c>
      <c r="Y50" s="86">
        <f t="shared" si="21"/>
        <v>28.435351922458302</v>
      </c>
      <c r="AA50" s="25"/>
      <c r="AB50" s="24"/>
      <c r="AN50" s="2"/>
      <c r="AO50" s="2"/>
      <c r="AP50" s="2"/>
      <c r="AQ50" s="2"/>
      <c r="AR50" s="2"/>
      <c r="AS50" s="2"/>
      <c r="AT50" s="2"/>
      <c r="AU50" s="2"/>
      <c r="BC50" s="2"/>
    </row>
    <row r="51" spans="2:55" hidden="1" x14ac:dyDescent="0.3">
      <c r="AA51" s="25"/>
      <c r="AB51" s="24"/>
    </row>
    <row r="52" spans="2:55" hidden="1" x14ac:dyDescent="0.3">
      <c r="AA52" s="25"/>
      <c r="AB52" s="24"/>
    </row>
    <row r="53" spans="2:55" hidden="1" x14ac:dyDescent="0.3">
      <c r="AA53" s="25"/>
      <c r="AB53" s="24"/>
    </row>
    <row r="54" spans="2:55" hidden="1" x14ac:dyDescent="0.3">
      <c r="AA54" s="25"/>
      <c r="AB54" s="24"/>
    </row>
    <row r="55" spans="2:55" hidden="1" x14ac:dyDescent="0.3">
      <c r="AA55" s="25"/>
      <c r="AB55" s="24"/>
    </row>
    <row r="56" spans="2:55" hidden="1" x14ac:dyDescent="0.3"/>
  </sheetData>
  <dataConsolidate>
    <dataRefs count="1">
      <dataRef ref="AC33" sheet="24&amp;25-01-2016 " r:id="rId1"/>
    </dataRefs>
  </dataConsolidate>
  <mergeCells count="31">
    <mergeCell ref="R3:R4"/>
    <mergeCell ref="S3:S4"/>
    <mergeCell ref="J33:L33"/>
    <mergeCell ref="N33:P33"/>
    <mergeCell ref="M3:M4"/>
    <mergeCell ref="N3:P3"/>
    <mergeCell ref="Q3:Q4"/>
    <mergeCell ref="B42:Y42"/>
    <mergeCell ref="B43:Y43"/>
    <mergeCell ref="B36:Y36"/>
    <mergeCell ref="B37:Y37"/>
    <mergeCell ref="B38:Y38"/>
    <mergeCell ref="B39:Y39"/>
    <mergeCell ref="B40:Y40"/>
    <mergeCell ref="B41:Y41"/>
    <mergeCell ref="T3:T4"/>
    <mergeCell ref="A1:Y1"/>
    <mergeCell ref="A2:Y2"/>
    <mergeCell ref="A3:A4"/>
    <mergeCell ref="B3:D3"/>
    <mergeCell ref="E3:E4"/>
    <mergeCell ref="F3:F4"/>
    <mergeCell ref="G3:G4"/>
    <mergeCell ref="H3:H4"/>
    <mergeCell ref="I3:I4"/>
    <mergeCell ref="J3:L3"/>
    <mergeCell ref="U3:U4"/>
    <mergeCell ref="V3:V4"/>
    <mergeCell ref="W3:W4"/>
    <mergeCell ref="X3:X4"/>
    <mergeCell ref="Y3:Y4"/>
  </mergeCells>
  <printOptions horizontalCentered="1"/>
  <pageMargins left="0.25" right="0.25" top="0.5" bottom="0.5" header="0.3" footer="0.3"/>
  <pageSetup paperSize="9" scale="80" orientation="landscape" r:id="rId2"/>
  <rowBreaks count="1" manualBreakCount="1">
    <brk id="32" max="54" man="1"/>
  </rowBreaks>
  <colBreaks count="1" manualBreakCount="1">
    <brk id="2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0000"/>
  </sheetPr>
  <dimension ref="A1:BC56"/>
  <sheetViews>
    <sheetView workbookViewId="0">
      <selection activeCell="L57" sqref="L57"/>
    </sheetView>
  </sheetViews>
  <sheetFormatPr defaultColWidth="9.109375" defaultRowHeight="14.4" x14ac:dyDescent="0.3"/>
  <cols>
    <col min="1" max="1" width="10.44140625" style="2" customWidth="1"/>
    <col min="2" max="3" width="6.5546875" style="2" customWidth="1"/>
    <col min="4" max="4" width="5.5546875" style="83" customWidth="1"/>
    <col min="5" max="8" width="6.5546875" style="2" customWidth="1"/>
    <col min="9" max="9" width="6" style="2" customWidth="1"/>
    <col min="10" max="10" width="6.5546875" style="2" customWidth="1"/>
    <col min="11" max="11" width="6.5546875" style="7" customWidth="1"/>
    <col min="12" max="12" width="6.5546875" style="83" customWidth="1"/>
    <col min="13" max="13" width="6" style="2" customWidth="1"/>
    <col min="14" max="14" width="6.88671875" style="2" customWidth="1"/>
    <col min="15" max="15" width="6.6640625" style="7" customWidth="1"/>
    <col min="16" max="16" width="6.44140625" style="83" customWidth="1"/>
    <col min="17" max="17" width="5.6640625" style="2" customWidth="1"/>
    <col min="18" max="20" width="6.5546875" style="2" customWidth="1"/>
    <col min="21" max="21" width="7.88671875" style="2" customWidth="1"/>
    <col min="22" max="22" width="6.5546875" style="83" customWidth="1"/>
    <col min="23" max="23" width="6.33203125" style="83" customWidth="1"/>
    <col min="24" max="24" width="6.5546875" style="83" customWidth="1"/>
    <col min="25" max="25" width="8.109375" style="83" customWidth="1"/>
    <col min="26" max="26" width="5.5546875" style="2" customWidth="1"/>
    <col min="27" max="27" width="13" style="2" customWidth="1"/>
    <col min="28" max="28" width="15.6640625" style="2" customWidth="1"/>
    <col min="29" max="31" width="17.6640625" style="2" customWidth="1"/>
    <col min="32" max="32" width="14.6640625" style="2" customWidth="1"/>
    <col min="33" max="33" width="11.88671875" style="2" customWidth="1"/>
    <col min="34" max="34" width="11.33203125" style="2" customWidth="1"/>
    <col min="35" max="35" width="11.5546875" style="2" customWidth="1"/>
    <col min="36" max="36" width="8.5546875" style="2" customWidth="1"/>
    <col min="37" max="37" width="15.109375" style="2" customWidth="1"/>
    <col min="38" max="38" width="9.6640625" style="2" customWidth="1"/>
    <col min="39" max="39" width="12.33203125" style="2" customWidth="1"/>
    <col min="40" max="47" width="9.109375" customWidth="1"/>
    <col min="48" max="50" width="8.6640625" style="2" customWidth="1"/>
    <col min="51" max="51" width="8.5546875" style="2" bestFit="1" customWidth="1"/>
    <col min="52" max="53" width="8.5546875" style="2" customWidth="1"/>
    <col min="54" max="54" width="9.109375" style="2"/>
    <col min="55" max="55" width="9" style="3" bestFit="1" customWidth="1"/>
    <col min="56" max="16384" width="9.109375" style="2"/>
  </cols>
  <sheetData>
    <row r="1" spans="1:55" ht="17.25" customHeight="1" x14ac:dyDescent="0.3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"/>
      <c r="AB1" s="3"/>
      <c r="BC1" s="2"/>
    </row>
    <row r="2" spans="1:55" ht="18.75" customHeight="1" x14ac:dyDescent="0.3">
      <c r="A2" s="156" t="s">
        <v>77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"/>
      <c r="AA2" s="2">
        <f>96+30</f>
        <v>126</v>
      </c>
      <c r="AB2" s="3"/>
      <c r="BC2" s="2"/>
    </row>
    <row r="3" spans="1:55" s="7" customFormat="1" ht="21" customHeight="1" x14ac:dyDescent="0.3">
      <c r="A3" s="149" t="s">
        <v>1</v>
      </c>
      <c r="B3" s="157" t="s">
        <v>2</v>
      </c>
      <c r="C3" s="158"/>
      <c r="D3" s="159"/>
      <c r="E3" s="149" t="s">
        <v>3</v>
      </c>
      <c r="F3" s="149" t="s">
        <v>4</v>
      </c>
      <c r="G3" s="149" t="s">
        <v>5</v>
      </c>
      <c r="H3" s="149" t="s">
        <v>6</v>
      </c>
      <c r="I3" s="149" t="s">
        <v>7</v>
      </c>
      <c r="J3" s="152" t="s">
        <v>8</v>
      </c>
      <c r="K3" s="153"/>
      <c r="L3" s="154"/>
      <c r="M3" s="149" t="s">
        <v>9</v>
      </c>
      <c r="N3" s="152" t="s">
        <v>10</v>
      </c>
      <c r="O3" s="153"/>
      <c r="P3" s="154"/>
      <c r="Q3" s="149" t="s">
        <v>11</v>
      </c>
      <c r="R3" s="149" t="s">
        <v>12</v>
      </c>
      <c r="S3" s="149" t="s">
        <v>13</v>
      </c>
      <c r="T3" s="149" t="s">
        <v>14</v>
      </c>
      <c r="U3" s="149" t="s">
        <v>15</v>
      </c>
      <c r="V3" s="149" t="s">
        <v>16</v>
      </c>
      <c r="W3" s="149" t="s">
        <v>17</v>
      </c>
      <c r="X3" s="149" t="s">
        <v>18</v>
      </c>
      <c r="Y3" s="149" t="s">
        <v>19</v>
      </c>
      <c r="Z3" s="4"/>
      <c r="AA3" s="5"/>
      <c r="AB3" s="6"/>
      <c r="AG3" s="8"/>
    </row>
    <row r="4" spans="1:55" s="13" customFormat="1" ht="87.75" customHeight="1" x14ac:dyDescent="0.3">
      <c r="A4" s="150"/>
      <c r="B4" s="9" t="s">
        <v>20</v>
      </c>
      <c r="C4" s="9" t="s">
        <v>21</v>
      </c>
      <c r="D4" s="9" t="s">
        <v>19</v>
      </c>
      <c r="E4" s="150"/>
      <c r="F4" s="150"/>
      <c r="G4" s="150"/>
      <c r="H4" s="150"/>
      <c r="I4" s="150"/>
      <c r="J4" s="9" t="s">
        <v>20</v>
      </c>
      <c r="K4" s="9" t="s">
        <v>22</v>
      </c>
      <c r="L4" s="9" t="s">
        <v>19</v>
      </c>
      <c r="M4" s="150"/>
      <c r="N4" s="9" t="s">
        <v>20</v>
      </c>
      <c r="O4" s="9" t="s">
        <v>22</v>
      </c>
      <c r="P4" s="9" t="s">
        <v>19</v>
      </c>
      <c r="Q4" s="150"/>
      <c r="R4" s="150"/>
      <c r="S4" s="150"/>
      <c r="T4" s="150"/>
      <c r="U4" s="150"/>
      <c r="V4" s="150"/>
      <c r="W4" s="150"/>
      <c r="X4" s="150"/>
      <c r="Y4" s="150"/>
      <c r="Z4" s="8"/>
      <c r="AA4" s="10" t="s">
        <v>23</v>
      </c>
      <c r="AB4" s="11" t="s">
        <v>24</v>
      </c>
      <c r="AC4" s="11" t="s">
        <v>25</v>
      </c>
      <c r="AD4" s="11" t="s">
        <v>26</v>
      </c>
      <c r="AE4" s="11" t="s">
        <v>27</v>
      </c>
      <c r="AF4" s="11" t="s">
        <v>28</v>
      </c>
      <c r="AG4" s="12" t="s">
        <v>29</v>
      </c>
      <c r="AH4" s="12" t="s">
        <v>30</v>
      </c>
      <c r="AI4" s="11" t="s">
        <v>31</v>
      </c>
      <c r="AJ4" s="12" t="s">
        <v>32</v>
      </c>
      <c r="AK4" s="10" t="s">
        <v>33</v>
      </c>
      <c r="AL4" s="10" t="s">
        <v>34</v>
      </c>
      <c r="AM4" s="10" t="s">
        <v>35</v>
      </c>
    </row>
    <row r="5" spans="1:55" s="7" customFormat="1" ht="17.25" customHeight="1" x14ac:dyDescent="0.3">
      <c r="A5" s="14" t="s">
        <v>36</v>
      </c>
      <c r="B5" s="15">
        <v>94</v>
      </c>
      <c r="C5" s="16">
        <v>12</v>
      </c>
      <c r="D5" s="17">
        <f t="shared" ref="D5:D28" si="0">B5+C5</f>
        <v>106</v>
      </c>
      <c r="E5" s="15">
        <v>100</v>
      </c>
      <c r="F5" s="15">
        <v>87</v>
      </c>
      <c r="G5" s="15">
        <v>22</v>
      </c>
      <c r="H5" s="15">
        <v>92</v>
      </c>
      <c r="I5" s="15">
        <v>77</v>
      </c>
      <c r="J5" s="15">
        <v>60</v>
      </c>
      <c r="K5" s="18">
        <v>18.086329452273816</v>
      </c>
      <c r="L5" s="18">
        <f t="shared" ref="L5:L28" si="1">J5+K5</f>
        <v>78.086329452273816</v>
      </c>
      <c r="M5" s="15">
        <v>98</v>
      </c>
      <c r="N5" s="15">
        <v>46</v>
      </c>
      <c r="O5" s="19">
        <v>10.640244038638102</v>
      </c>
      <c r="P5" s="20">
        <f t="shared" ref="P5:P28" si="2">N5+O5</f>
        <v>56.640244038638102</v>
      </c>
      <c r="Q5" s="15">
        <v>27</v>
      </c>
      <c r="R5" s="15">
        <v>64</v>
      </c>
      <c r="S5" s="15">
        <v>77</v>
      </c>
      <c r="T5" s="15">
        <v>70</v>
      </c>
      <c r="U5" s="15">
        <v>10</v>
      </c>
      <c r="V5" s="15">
        <f>B5+E5+F5+G5+H5+I5+J5+M5+N5+Q5+R5+S5+T5+U5</f>
        <v>924</v>
      </c>
      <c r="W5" s="21">
        <f t="shared" ref="W5:W28" si="3">+C5</f>
        <v>12</v>
      </c>
      <c r="X5" s="22">
        <f t="shared" ref="X5:X28" si="4">+K5+O5</f>
        <v>28.726573490911917</v>
      </c>
      <c r="Y5" s="22">
        <f>+V5+W5+X5</f>
        <v>964.72657349091196</v>
      </c>
      <c r="Z5" s="23"/>
      <c r="AA5" s="23">
        <f t="shared" ref="AA5:AA28" si="5">B5-5-5+5+5+8</f>
        <v>102</v>
      </c>
      <c r="AB5" s="24">
        <f t="shared" ref="AB5:AB28" si="6">E5-14+10+20+5-5-10+20-15</f>
        <v>111</v>
      </c>
      <c r="AC5" s="24">
        <f>F5-10-10-5+25-5-10</f>
        <v>72</v>
      </c>
      <c r="AD5" s="24">
        <f t="shared" ref="AD5:AD28" si="7">G5-5-10-8+5</f>
        <v>4</v>
      </c>
      <c r="AE5" s="24">
        <f t="shared" ref="AE5:AE28" si="8">H5-10+10+15-5-10+5-15+10</f>
        <v>92</v>
      </c>
      <c r="AF5" s="24">
        <f t="shared" ref="AF5:AF28" si="9">I5+10+14-5-5-5+15-10-20+5</f>
        <v>76</v>
      </c>
      <c r="AG5" s="23">
        <f t="shared" ref="AG5:AG28" si="10">J5+5</f>
        <v>65</v>
      </c>
      <c r="AH5" s="23">
        <f t="shared" ref="AH5:AH28" si="11">M5+5+10-10</f>
        <v>103</v>
      </c>
      <c r="AI5" s="24">
        <f t="shared" ref="AI5:AI28" si="12">N5+5+5</f>
        <v>56</v>
      </c>
      <c r="AJ5" s="23">
        <f t="shared" ref="AJ5:AJ28" si="13">Q5+5-5-5</f>
        <v>22</v>
      </c>
      <c r="AK5" s="23">
        <f t="shared" ref="AK5:AL28" si="14">R5</f>
        <v>64</v>
      </c>
      <c r="AL5" s="23">
        <f t="shared" si="14"/>
        <v>77</v>
      </c>
      <c r="AM5" s="23">
        <f t="shared" ref="AM5:AM28" si="15">T5-10+5+5</f>
        <v>70</v>
      </c>
    </row>
    <row r="6" spans="1:55" s="7" customFormat="1" ht="17.25" customHeight="1" x14ac:dyDescent="0.3">
      <c r="A6" s="26" t="s">
        <v>37</v>
      </c>
      <c r="B6" s="27">
        <v>93.891246684350136</v>
      </c>
      <c r="C6" s="16">
        <v>12</v>
      </c>
      <c r="D6" s="17">
        <f t="shared" si="0"/>
        <v>105.89124668435014</v>
      </c>
      <c r="E6" s="28">
        <v>100.02519893899205</v>
      </c>
      <c r="F6" s="28">
        <v>87.061007957559667</v>
      </c>
      <c r="G6" s="28">
        <v>22.015915119363392</v>
      </c>
      <c r="H6" s="28">
        <v>92.159151193633946</v>
      </c>
      <c r="I6" s="28">
        <v>76.806366047745357</v>
      </c>
      <c r="J6" s="28">
        <v>59.868700265251988</v>
      </c>
      <c r="K6" s="18">
        <v>17.835554079260206</v>
      </c>
      <c r="L6" s="18">
        <f t="shared" si="1"/>
        <v>77.704254344512194</v>
      </c>
      <c r="M6" s="29">
        <v>98.067639257294431</v>
      </c>
      <c r="N6" s="29">
        <v>45.973474801061009</v>
      </c>
      <c r="O6" s="19">
        <v>10.62639968751138</v>
      </c>
      <c r="P6" s="20">
        <f t="shared" si="2"/>
        <v>56.599874488572389</v>
      </c>
      <c r="Q6" s="29">
        <v>26.931034482758619</v>
      </c>
      <c r="R6" s="29">
        <v>63.862068965517246</v>
      </c>
      <c r="S6" s="29">
        <v>76.897877984084872</v>
      </c>
      <c r="T6" s="29">
        <v>70.129973474801062</v>
      </c>
      <c r="U6" s="29">
        <v>10.310344827586208</v>
      </c>
      <c r="V6" s="15">
        <f t="shared" ref="V6:V28" si="16">B6+E6+F6+G6+H6+I6+J6+M6+N6+Q6+R6+S6+T6+U6</f>
        <v>923.99999999999989</v>
      </c>
      <c r="W6" s="21">
        <f t="shared" si="3"/>
        <v>12</v>
      </c>
      <c r="X6" s="22">
        <f t="shared" si="4"/>
        <v>28.461953766771586</v>
      </c>
      <c r="Y6" s="22">
        <f t="shared" ref="Y6:Y28" si="17">+V6+W6+X6</f>
        <v>964.46195376677144</v>
      </c>
      <c r="Z6" s="23"/>
      <c r="AA6" s="23">
        <f t="shared" si="5"/>
        <v>101.89124668435014</v>
      </c>
      <c r="AB6" s="24">
        <f t="shared" si="6"/>
        <v>111.02519893899205</v>
      </c>
      <c r="AC6" s="24">
        <f t="shared" ref="AC6:AC28" si="18">F6-10-10-5+25-15</f>
        <v>72.061007957559667</v>
      </c>
      <c r="AD6" s="24">
        <f t="shared" si="7"/>
        <v>4.0159151193633917</v>
      </c>
      <c r="AE6" s="24">
        <f t="shared" si="8"/>
        <v>92.159151193633946</v>
      </c>
      <c r="AF6" s="24">
        <f t="shared" si="9"/>
        <v>75.806366047745357</v>
      </c>
      <c r="AG6" s="23">
        <f t="shared" si="10"/>
        <v>64.868700265251988</v>
      </c>
      <c r="AH6" s="23">
        <f t="shared" si="11"/>
        <v>103.06763925729443</v>
      </c>
      <c r="AI6" s="24">
        <f t="shared" si="12"/>
        <v>55.973474801061009</v>
      </c>
      <c r="AJ6" s="23">
        <f t="shared" si="13"/>
        <v>21.931034482758619</v>
      </c>
      <c r="AK6" s="23">
        <f t="shared" si="14"/>
        <v>63.862068965517246</v>
      </c>
      <c r="AL6" s="23">
        <f t="shared" si="14"/>
        <v>76.897877984084872</v>
      </c>
      <c r="AM6" s="23">
        <f t="shared" si="15"/>
        <v>70.129973474801062</v>
      </c>
    </row>
    <row r="7" spans="1:55" s="7" customFormat="1" ht="17.25" customHeight="1" x14ac:dyDescent="0.3">
      <c r="A7" s="14" t="s">
        <v>38</v>
      </c>
      <c r="B7" s="30">
        <v>93.891246684350136</v>
      </c>
      <c r="C7" s="16">
        <v>11</v>
      </c>
      <c r="D7" s="17">
        <f t="shared" si="0"/>
        <v>104.89124668435014</v>
      </c>
      <c r="E7" s="30">
        <v>100.02519893899205</v>
      </c>
      <c r="F7" s="30">
        <v>87.061007957559667</v>
      </c>
      <c r="G7" s="31">
        <v>22.015915119363392</v>
      </c>
      <c r="H7" s="30">
        <v>92.159151193633946</v>
      </c>
      <c r="I7" s="30">
        <v>76.806366047745357</v>
      </c>
      <c r="J7" s="30">
        <v>59.868700265251988</v>
      </c>
      <c r="K7" s="18">
        <v>17.244115748812071</v>
      </c>
      <c r="L7" s="18">
        <f t="shared" si="1"/>
        <v>77.112816014064066</v>
      </c>
      <c r="M7" s="32">
        <v>98.067639257294431</v>
      </c>
      <c r="N7" s="32">
        <v>45.973474801061009</v>
      </c>
      <c r="O7" s="19">
        <v>10.642614143946872</v>
      </c>
      <c r="P7" s="20">
        <f t="shared" si="2"/>
        <v>56.616088945007881</v>
      </c>
      <c r="Q7" s="30">
        <v>26.931034482758619</v>
      </c>
      <c r="R7" s="30">
        <v>63.862068965517246</v>
      </c>
      <c r="S7" s="30">
        <v>76.897877984084872</v>
      </c>
      <c r="T7" s="30">
        <v>70.129973474801062</v>
      </c>
      <c r="U7" s="30">
        <v>10.310344827586208</v>
      </c>
      <c r="V7" s="15">
        <f t="shared" si="16"/>
        <v>923.99999999999989</v>
      </c>
      <c r="W7" s="21">
        <f t="shared" si="3"/>
        <v>11</v>
      </c>
      <c r="X7" s="22">
        <f t="shared" si="4"/>
        <v>27.886729892758943</v>
      </c>
      <c r="Y7" s="22">
        <f t="shared" si="17"/>
        <v>962.88672989275881</v>
      </c>
      <c r="Z7" s="23"/>
      <c r="AA7" s="23">
        <f t="shared" si="5"/>
        <v>101.89124668435014</v>
      </c>
      <c r="AB7" s="24">
        <f t="shared" si="6"/>
        <v>111.02519893899205</v>
      </c>
      <c r="AC7" s="24">
        <f t="shared" si="18"/>
        <v>72.061007957559667</v>
      </c>
      <c r="AD7" s="24">
        <f t="shared" si="7"/>
        <v>4.0159151193633917</v>
      </c>
      <c r="AE7" s="24">
        <f t="shared" si="8"/>
        <v>92.159151193633946</v>
      </c>
      <c r="AF7" s="24">
        <f t="shared" si="9"/>
        <v>75.806366047745357</v>
      </c>
      <c r="AG7" s="23">
        <f t="shared" si="10"/>
        <v>64.868700265251988</v>
      </c>
      <c r="AH7" s="23">
        <f t="shared" si="11"/>
        <v>103.06763925729443</v>
      </c>
      <c r="AI7" s="24">
        <f t="shared" si="12"/>
        <v>55.973474801061009</v>
      </c>
      <c r="AJ7" s="23">
        <f t="shared" si="13"/>
        <v>21.931034482758619</v>
      </c>
      <c r="AK7" s="23">
        <f t="shared" si="14"/>
        <v>63.862068965517246</v>
      </c>
      <c r="AL7" s="23">
        <f t="shared" si="14"/>
        <v>76.897877984084872</v>
      </c>
      <c r="AM7" s="23">
        <f t="shared" si="15"/>
        <v>70.129973474801062</v>
      </c>
    </row>
    <row r="8" spans="1:55" s="34" customFormat="1" ht="17.25" customHeight="1" x14ac:dyDescent="0.3">
      <c r="A8" s="14" t="s">
        <v>39</v>
      </c>
      <c r="B8" s="29">
        <v>93.891246684350136</v>
      </c>
      <c r="C8" s="16">
        <v>11</v>
      </c>
      <c r="D8" s="17">
        <f t="shared" si="0"/>
        <v>104.89124668435014</v>
      </c>
      <c r="E8" s="29">
        <v>100.02519893899205</v>
      </c>
      <c r="F8" s="29">
        <v>87.061007957559667</v>
      </c>
      <c r="G8" s="29">
        <v>22.015915119363392</v>
      </c>
      <c r="H8" s="29">
        <v>92.159151193633946</v>
      </c>
      <c r="I8" s="29">
        <v>76.806366047745357</v>
      </c>
      <c r="J8" s="29">
        <v>59.868700265251988</v>
      </c>
      <c r="K8" s="18">
        <v>16.926050203509131</v>
      </c>
      <c r="L8" s="18">
        <f t="shared" si="1"/>
        <v>76.794750468761123</v>
      </c>
      <c r="M8" s="29">
        <v>98.067639257294431</v>
      </c>
      <c r="N8" s="29">
        <v>45.973474801061009</v>
      </c>
      <c r="O8" s="19">
        <v>10.680321079455926</v>
      </c>
      <c r="P8" s="20">
        <f t="shared" si="2"/>
        <v>56.653795880516938</v>
      </c>
      <c r="Q8" s="33">
        <v>26.931034482758619</v>
      </c>
      <c r="R8" s="33">
        <v>63.862068965517246</v>
      </c>
      <c r="S8" s="33">
        <v>76.897877984084872</v>
      </c>
      <c r="T8" s="33">
        <v>70.129973474801062</v>
      </c>
      <c r="U8" s="33">
        <v>10.310344827586208</v>
      </c>
      <c r="V8" s="15">
        <f t="shared" si="16"/>
        <v>923.99999999999989</v>
      </c>
      <c r="W8" s="21">
        <f t="shared" si="3"/>
        <v>11</v>
      </c>
      <c r="X8" s="22">
        <f t="shared" si="4"/>
        <v>27.606371282965057</v>
      </c>
      <c r="Y8" s="22">
        <f t="shared" si="17"/>
        <v>962.60637128296491</v>
      </c>
      <c r="Z8" s="23"/>
      <c r="AA8" s="23">
        <f t="shared" si="5"/>
        <v>101.89124668435014</v>
      </c>
      <c r="AB8" s="24">
        <f t="shared" si="6"/>
        <v>111.02519893899205</v>
      </c>
      <c r="AC8" s="24">
        <f t="shared" si="18"/>
        <v>72.061007957559667</v>
      </c>
      <c r="AD8" s="24">
        <f t="shared" si="7"/>
        <v>4.0159151193633917</v>
      </c>
      <c r="AE8" s="24">
        <f t="shared" si="8"/>
        <v>92.159151193633946</v>
      </c>
      <c r="AF8" s="24">
        <f t="shared" si="9"/>
        <v>75.806366047745357</v>
      </c>
      <c r="AG8" s="23">
        <f t="shared" si="10"/>
        <v>64.868700265251988</v>
      </c>
      <c r="AH8" s="23">
        <f t="shared" si="11"/>
        <v>103.06763925729443</v>
      </c>
      <c r="AI8" s="24">
        <f t="shared" si="12"/>
        <v>55.973474801061009</v>
      </c>
      <c r="AJ8" s="23">
        <f t="shared" si="13"/>
        <v>21.931034482758619</v>
      </c>
      <c r="AK8" s="23">
        <f t="shared" si="14"/>
        <v>63.862068965517246</v>
      </c>
      <c r="AL8" s="23">
        <f t="shared" si="14"/>
        <v>76.897877984084872</v>
      </c>
      <c r="AM8" s="23">
        <f t="shared" si="15"/>
        <v>70.129973474801062</v>
      </c>
    </row>
    <row r="9" spans="1:55" s="7" customFormat="1" ht="17.25" customHeight="1" x14ac:dyDescent="0.3">
      <c r="A9" s="14" t="s">
        <v>40</v>
      </c>
      <c r="B9" s="29">
        <v>93.891246684350136</v>
      </c>
      <c r="C9" s="16">
        <v>11</v>
      </c>
      <c r="D9" s="17">
        <f t="shared" si="0"/>
        <v>104.89124668435014</v>
      </c>
      <c r="E9" s="29">
        <v>100.02519893899205</v>
      </c>
      <c r="F9" s="29">
        <v>87.061007957559667</v>
      </c>
      <c r="G9" s="29">
        <v>22.015915119363392</v>
      </c>
      <c r="H9" s="29">
        <v>92.159151193633946</v>
      </c>
      <c r="I9" s="29">
        <v>76.806366047745357</v>
      </c>
      <c r="J9" s="29">
        <v>59.868700265251988</v>
      </c>
      <c r="K9" s="18">
        <v>16.813050659807146</v>
      </c>
      <c r="L9" s="18">
        <f t="shared" si="1"/>
        <v>76.681750925059134</v>
      </c>
      <c r="M9" s="29">
        <v>98.067639257294431</v>
      </c>
      <c r="N9" s="29">
        <v>45.973474801061009</v>
      </c>
      <c r="O9" s="19">
        <v>10.624278236535387</v>
      </c>
      <c r="P9" s="20">
        <f t="shared" si="2"/>
        <v>56.597753037596398</v>
      </c>
      <c r="Q9" s="29">
        <v>26.931034482758619</v>
      </c>
      <c r="R9" s="29">
        <v>63.862068965517246</v>
      </c>
      <c r="S9" s="29">
        <v>76.897877984084872</v>
      </c>
      <c r="T9" s="29">
        <v>70.129973474801062</v>
      </c>
      <c r="U9" s="29">
        <v>10.310344827586208</v>
      </c>
      <c r="V9" s="15">
        <f t="shared" si="16"/>
        <v>923.99999999999989</v>
      </c>
      <c r="W9" s="21">
        <f t="shared" si="3"/>
        <v>11</v>
      </c>
      <c r="X9" s="22">
        <f t="shared" si="4"/>
        <v>27.437328896342535</v>
      </c>
      <c r="Y9" s="22">
        <f t="shared" si="17"/>
        <v>962.43732889634248</v>
      </c>
      <c r="Z9" s="23"/>
      <c r="AA9" s="23">
        <f t="shared" si="5"/>
        <v>101.89124668435014</v>
      </c>
      <c r="AB9" s="24">
        <f t="shared" si="6"/>
        <v>111.02519893899205</v>
      </c>
      <c r="AC9" s="24">
        <f t="shared" si="18"/>
        <v>72.061007957559667</v>
      </c>
      <c r="AD9" s="24">
        <f t="shared" si="7"/>
        <v>4.0159151193633917</v>
      </c>
      <c r="AE9" s="24">
        <f t="shared" si="8"/>
        <v>92.159151193633946</v>
      </c>
      <c r="AF9" s="24">
        <f t="shared" si="9"/>
        <v>75.806366047745357</v>
      </c>
      <c r="AG9" s="23">
        <f t="shared" si="10"/>
        <v>64.868700265251988</v>
      </c>
      <c r="AH9" s="23">
        <f t="shared" si="11"/>
        <v>103.06763925729443</v>
      </c>
      <c r="AI9" s="24">
        <f t="shared" si="12"/>
        <v>55.973474801061009</v>
      </c>
      <c r="AJ9" s="23">
        <f t="shared" si="13"/>
        <v>21.931034482758619</v>
      </c>
      <c r="AK9" s="23">
        <f t="shared" si="14"/>
        <v>63.862068965517246</v>
      </c>
      <c r="AL9" s="23">
        <f t="shared" si="14"/>
        <v>76.897877984084872</v>
      </c>
      <c r="AM9" s="23">
        <f t="shared" si="15"/>
        <v>70.129973474801062</v>
      </c>
    </row>
    <row r="10" spans="1:55" s="7" customFormat="1" ht="17.25" customHeight="1" x14ac:dyDescent="0.3">
      <c r="A10" s="14" t="s">
        <v>41</v>
      </c>
      <c r="B10" s="29">
        <v>100.86293878535258</v>
      </c>
      <c r="C10" s="16">
        <v>11</v>
      </c>
      <c r="D10" s="17">
        <f t="shared" si="0"/>
        <v>111.86293878535258</v>
      </c>
      <c r="E10" s="29">
        <v>107.2512702814427</v>
      </c>
      <c r="F10" s="29">
        <v>95.345180681387575</v>
      </c>
      <c r="G10" s="35">
        <v>25.263960177753283</v>
      </c>
      <c r="H10" s="29">
        <v>99.639601777532803</v>
      </c>
      <c r="I10" s="29">
        <v>83.121817837335072</v>
      </c>
      <c r="J10" s="29">
        <v>64.322328533535426</v>
      </c>
      <c r="K10" s="18">
        <v>18.032492773759973</v>
      </c>
      <c r="L10" s="18">
        <f t="shared" si="1"/>
        <v>82.354821307295396</v>
      </c>
      <c r="M10" s="29">
        <v>105.62183075545144</v>
      </c>
      <c r="N10" s="29">
        <v>48.893399703744528</v>
      </c>
      <c r="O10" s="19">
        <v>10.983028028395406</v>
      </c>
      <c r="P10" s="20">
        <f t="shared" si="2"/>
        <v>59.876427732139931</v>
      </c>
      <c r="Q10" s="29">
        <v>29.522839229735787</v>
      </c>
      <c r="R10" s="29">
        <v>69.045678459471574</v>
      </c>
      <c r="S10" s="29">
        <v>83.139588859416435</v>
      </c>
      <c r="T10" s="29">
        <v>75.822341451651795</v>
      </c>
      <c r="U10" s="29">
        <v>11.147223466188985</v>
      </c>
      <c r="V10" s="15">
        <f t="shared" si="16"/>
        <v>999</v>
      </c>
      <c r="W10" s="21">
        <f t="shared" si="3"/>
        <v>11</v>
      </c>
      <c r="X10" s="22">
        <f t="shared" si="4"/>
        <v>29.015520802155379</v>
      </c>
      <c r="Y10" s="22">
        <f t="shared" si="17"/>
        <v>1039.0155208021554</v>
      </c>
      <c r="Z10" s="23"/>
      <c r="AA10" s="23">
        <f t="shared" si="5"/>
        <v>108.86293878535258</v>
      </c>
      <c r="AB10" s="24">
        <f t="shared" si="6"/>
        <v>118.25127028144271</v>
      </c>
      <c r="AC10" s="24">
        <f t="shared" si="18"/>
        <v>80.345180681387575</v>
      </c>
      <c r="AD10" s="24">
        <f t="shared" si="7"/>
        <v>7.2639601777532832</v>
      </c>
      <c r="AE10" s="24">
        <f t="shared" si="8"/>
        <v>99.639601777532803</v>
      </c>
      <c r="AF10" s="24">
        <f t="shared" si="9"/>
        <v>82.121817837335072</v>
      </c>
      <c r="AG10" s="23">
        <f t="shared" si="10"/>
        <v>69.322328533535426</v>
      </c>
      <c r="AH10" s="23">
        <f t="shared" si="11"/>
        <v>110.62183075545144</v>
      </c>
      <c r="AI10" s="24">
        <f t="shared" si="12"/>
        <v>58.893399703744528</v>
      </c>
      <c r="AJ10" s="23">
        <f t="shared" si="13"/>
        <v>24.522839229735787</v>
      </c>
      <c r="AK10" s="23">
        <f t="shared" si="14"/>
        <v>69.045678459471574</v>
      </c>
      <c r="AL10" s="23">
        <f t="shared" si="14"/>
        <v>83.139588859416435</v>
      </c>
      <c r="AM10" s="23">
        <f t="shared" si="15"/>
        <v>75.822341451651795</v>
      </c>
    </row>
    <row r="11" spans="1:55" s="7" customFormat="1" ht="17.25" customHeight="1" x14ac:dyDescent="0.3">
      <c r="A11" s="14" t="s">
        <v>42</v>
      </c>
      <c r="B11" s="36">
        <v>103.55865973107352</v>
      </c>
      <c r="C11" s="16">
        <v>12</v>
      </c>
      <c r="D11" s="17">
        <f t="shared" si="0"/>
        <v>115.55865973107352</v>
      </c>
      <c r="E11" s="36">
        <v>110.04535120052361</v>
      </c>
      <c r="F11" s="36">
        <v>98.548394134601025</v>
      </c>
      <c r="G11" s="37">
        <v>26.519870933664038</v>
      </c>
      <c r="H11" s="36">
        <v>102.53204266997371</v>
      </c>
      <c r="I11" s="36">
        <v>85.563792529309765</v>
      </c>
      <c r="J11" s="36">
        <v>66.044398130605032</v>
      </c>
      <c r="K11" s="18">
        <v>18.86074990720688</v>
      </c>
      <c r="L11" s="18">
        <f t="shared" si="1"/>
        <v>84.905148037811912</v>
      </c>
      <c r="M11" s="36">
        <v>108.54278480140549</v>
      </c>
      <c r="N11" s="36">
        <v>50.022437332782161</v>
      </c>
      <c r="O11" s="19">
        <v>10.725367200149776</v>
      </c>
      <c r="P11" s="20">
        <f t="shared" si="2"/>
        <v>60.747804532931937</v>
      </c>
      <c r="Q11" s="36">
        <v>30.525003731900284</v>
      </c>
      <c r="R11" s="36">
        <v>71.050007463800569</v>
      </c>
      <c r="S11" s="36">
        <v>85.553050397877982</v>
      </c>
      <c r="T11" s="36">
        <v>78.023390402700755</v>
      </c>
      <c r="U11" s="36">
        <v>11.470816539782058</v>
      </c>
      <c r="V11" s="15">
        <f t="shared" si="16"/>
        <v>1028</v>
      </c>
      <c r="W11" s="21">
        <f t="shared" si="3"/>
        <v>12</v>
      </c>
      <c r="X11" s="22">
        <f t="shared" si="4"/>
        <v>29.586117107356657</v>
      </c>
      <c r="Y11" s="22">
        <f t="shared" si="17"/>
        <v>1069.5861171073566</v>
      </c>
      <c r="Z11" s="23"/>
      <c r="AA11" s="23">
        <f t="shared" si="5"/>
        <v>111.55865973107352</v>
      </c>
      <c r="AB11" s="24">
        <f t="shared" si="6"/>
        <v>121.04535120052361</v>
      </c>
      <c r="AC11" s="24">
        <f t="shared" si="18"/>
        <v>83.548394134601025</v>
      </c>
      <c r="AD11" s="24">
        <f t="shared" si="7"/>
        <v>8.5198709336640377</v>
      </c>
      <c r="AE11" s="24">
        <f t="shared" si="8"/>
        <v>102.53204266997371</v>
      </c>
      <c r="AF11" s="24">
        <f t="shared" si="9"/>
        <v>84.563792529309765</v>
      </c>
      <c r="AG11" s="23">
        <f t="shared" si="10"/>
        <v>71.044398130605032</v>
      </c>
      <c r="AH11" s="23">
        <f t="shared" si="11"/>
        <v>113.54278480140549</v>
      </c>
      <c r="AI11" s="24">
        <f t="shared" si="12"/>
        <v>60.022437332782161</v>
      </c>
      <c r="AJ11" s="23">
        <f t="shared" si="13"/>
        <v>25.525003731900284</v>
      </c>
      <c r="AK11" s="23">
        <f t="shared" si="14"/>
        <v>71.050007463800569</v>
      </c>
      <c r="AL11" s="23">
        <f t="shared" si="14"/>
        <v>85.553050397877982</v>
      </c>
      <c r="AM11" s="23">
        <f t="shared" si="15"/>
        <v>78.023390402700755</v>
      </c>
    </row>
    <row r="12" spans="1:55" s="38" customFormat="1" ht="17.25" customHeight="1" x14ac:dyDescent="0.3">
      <c r="A12" s="14" t="s">
        <v>43</v>
      </c>
      <c r="B12" s="30">
        <v>113.13311688311688</v>
      </c>
      <c r="C12" s="16">
        <v>12</v>
      </c>
      <c r="D12" s="17">
        <f t="shared" si="0"/>
        <v>125.13311688311688</v>
      </c>
      <c r="E12" s="30">
        <v>119.96915584415586</v>
      </c>
      <c r="F12" s="30">
        <v>109.92532467532466</v>
      </c>
      <c r="G12" s="30">
        <v>30.980519480519483</v>
      </c>
      <c r="H12" s="30">
        <v>112.8051948051948</v>
      </c>
      <c r="I12" s="30">
        <v>94.237012987012989</v>
      </c>
      <c r="J12" s="30">
        <v>72.160714285714292</v>
      </c>
      <c r="K12" s="18">
        <v>20.135092699717781</v>
      </c>
      <c r="L12" s="18">
        <f t="shared" si="1"/>
        <v>92.29580698543208</v>
      </c>
      <c r="M12" s="30">
        <v>118.91720779220779</v>
      </c>
      <c r="N12" s="30">
        <v>54.032467532467528</v>
      </c>
      <c r="O12" s="19">
        <v>10.497450358679565</v>
      </c>
      <c r="P12" s="20">
        <f t="shared" si="2"/>
        <v>64.529917891147093</v>
      </c>
      <c r="Q12" s="30">
        <v>34.084415584415588</v>
      </c>
      <c r="R12" s="30">
        <v>78.168831168831176</v>
      </c>
      <c r="S12" s="30">
        <v>94.124999999999986</v>
      </c>
      <c r="T12" s="30">
        <v>85.840909090909093</v>
      </c>
      <c r="U12" s="30">
        <v>12.620129870129871</v>
      </c>
      <c r="V12" s="15">
        <f t="shared" si="16"/>
        <v>1131</v>
      </c>
      <c r="W12" s="21">
        <f t="shared" si="3"/>
        <v>12</v>
      </c>
      <c r="X12" s="22">
        <f t="shared" si="4"/>
        <v>30.632543058397346</v>
      </c>
      <c r="Y12" s="22">
        <f t="shared" si="17"/>
        <v>1173.6325430583975</v>
      </c>
      <c r="Z12" s="23"/>
      <c r="AA12" s="23">
        <f t="shared" si="5"/>
        <v>121.13311688311688</v>
      </c>
      <c r="AB12" s="24">
        <f t="shared" si="6"/>
        <v>130.96915584415586</v>
      </c>
      <c r="AC12" s="24">
        <f t="shared" si="18"/>
        <v>94.92532467532466</v>
      </c>
      <c r="AD12" s="24">
        <f t="shared" si="7"/>
        <v>12.980519480519483</v>
      </c>
      <c r="AE12" s="24">
        <f t="shared" si="8"/>
        <v>112.8051948051948</v>
      </c>
      <c r="AF12" s="24">
        <f t="shared" si="9"/>
        <v>93.237012987012989</v>
      </c>
      <c r="AG12" s="23">
        <f t="shared" si="10"/>
        <v>77.160714285714292</v>
      </c>
      <c r="AH12" s="23">
        <f t="shared" si="11"/>
        <v>123.91720779220779</v>
      </c>
      <c r="AI12" s="24">
        <f t="shared" si="12"/>
        <v>64.032467532467535</v>
      </c>
      <c r="AJ12" s="23">
        <f t="shared" si="13"/>
        <v>29.084415584415588</v>
      </c>
      <c r="AK12" s="23">
        <f t="shared" si="14"/>
        <v>78.168831168831176</v>
      </c>
      <c r="AL12" s="23">
        <f t="shared" si="14"/>
        <v>94.124999999999986</v>
      </c>
      <c r="AM12" s="23">
        <f t="shared" si="15"/>
        <v>85.840909090909093</v>
      </c>
    </row>
    <row r="13" spans="1:55" s="7" customFormat="1" ht="17.25" customHeight="1" x14ac:dyDescent="0.3">
      <c r="A13" s="14" t="s">
        <v>44</v>
      </c>
      <c r="B13" s="39">
        <v>113.13311688311688</v>
      </c>
      <c r="C13" s="16">
        <v>14</v>
      </c>
      <c r="D13" s="17">
        <f t="shared" si="0"/>
        <v>127.13311688311688</v>
      </c>
      <c r="E13" s="39">
        <v>119.96915584415586</v>
      </c>
      <c r="F13" s="39">
        <v>109.92532467532466</v>
      </c>
      <c r="G13" s="40">
        <v>30.980519480519483</v>
      </c>
      <c r="H13" s="39">
        <v>112.8051948051948</v>
      </c>
      <c r="I13" s="39">
        <v>94.237012987012989</v>
      </c>
      <c r="J13" s="39">
        <v>72.160714285714292</v>
      </c>
      <c r="K13" s="18">
        <v>19.32834546456894</v>
      </c>
      <c r="L13" s="18">
        <f t="shared" si="1"/>
        <v>91.489059750283232</v>
      </c>
      <c r="M13" s="39">
        <v>118.91720779220779</v>
      </c>
      <c r="N13" s="39">
        <v>54.032467532467528</v>
      </c>
      <c r="O13" s="19">
        <v>11.148825920568349</v>
      </c>
      <c r="P13" s="20">
        <f t="shared" si="2"/>
        <v>65.181293453035877</v>
      </c>
      <c r="Q13" s="39">
        <v>34.084415584415588</v>
      </c>
      <c r="R13" s="39">
        <v>78.168831168831176</v>
      </c>
      <c r="S13" s="39">
        <v>94.124999999999986</v>
      </c>
      <c r="T13" s="39">
        <v>85.840909090909093</v>
      </c>
      <c r="U13" s="39">
        <v>12.620129870129871</v>
      </c>
      <c r="V13" s="15">
        <f t="shared" si="16"/>
        <v>1131</v>
      </c>
      <c r="W13" s="21">
        <f t="shared" si="3"/>
        <v>14</v>
      </c>
      <c r="X13" s="22">
        <f t="shared" si="4"/>
        <v>30.477171385137289</v>
      </c>
      <c r="Y13" s="22">
        <f t="shared" si="17"/>
        <v>1175.4771713851374</v>
      </c>
      <c r="Z13" s="23"/>
      <c r="AA13" s="23">
        <f t="shared" si="5"/>
        <v>121.13311688311688</v>
      </c>
      <c r="AB13" s="24">
        <f t="shared" si="6"/>
        <v>130.96915584415586</v>
      </c>
      <c r="AC13" s="24">
        <f t="shared" si="18"/>
        <v>94.92532467532466</v>
      </c>
      <c r="AD13" s="24">
        <f t="shared" si="7"/>
        <v>12.980519480519483</v>
      </c>
      <c r="AE13" s="24">
        <f t="shared" si="8"/>
        <v>112.8051948051948</v>
      </c>
      <c r="AF13" s="24">
        <f t="shared" si="9"/>
        <v>93.237012987012989</v>
      </c>
      <c r="AG13" s="23">
        <f t="shared" si="10"/>
        <v>77.160714285714292</v>
      </c>
      <c r="AH13" s="23">
        <f t="shared" si="11"/>
        <v>123.91720779220779</v>
      </c>
      <c r="AI13" s="24">
        <f t="shared" si="12"/>
        <v>64.032467532467535</v>
      </c>
      <c r="AJ13" s="23">
        <f t="shared" si="13"/>
        <v>29.084415584415588</v>
      </c>
      <c r="AK13" s="23">
        <f t="shared" si="14"/>
        <v>78.168831168831176</v>
      </c>
      <c r="AL13" s="23">
        <f t="shared" si="14"/>
        <v>94.124999999999986</v>
      </c>
      <c r="AM13" s="23">
        <f t="shared" si="15"/>
        <v>85.840909090909093</v>
      </c>
    </row>
    <row r="14" spans="1:55" s="7" customFormat="1" ht="17.25" customHeight="1" x14ac:dyDescent="0.3">
      <c r="A14" s="14" t="s">
        <v>45</v>
      </c>
      <c r="B14" s="30">
        <v>113.13311688311688</v>
      </c>
      <c r="C14" s="16">
        <v>15</v>
      </c>
      <c r="D14" s="17">
        <f t="shared" si="0"/>
        <v>128.13311688311688</v>
      </c>
      <c r="E14" s="30">
        <v>119.96915584415586</v>
      </c>
      <c r="F14" s="30">
        <v>109.92532467532466</v>
      </c>
      <c r="G14" s="31">
        <v>30.980519480519483</v>
      </c>
      <c r="H14" s="30">
        <v>112.8051948051948</v>
      </c>
      <c r="I14" s="30">
        <v>94.237012987012989</v>
      </c>
      <c r="J14" s="30">
        <v>72.160714285714292</v>
      </c>
      <c r="K14" s="18">
        <v>19.346971519594685</v>
      </c>
      <c r="L14" s="18">
        <f t="shared" si="1"/>
        <v>91.507685805308981</v>
      </c>
      <c r="M14" s="30">
        <v>118.91720779220779</v>
      </c>
      <c r="N14" s="30">
        <v>54.032467532467528</v>
      </c>
      <c r="O14" s="41">
        <v>10.215565600766794</v>
      </c>
      <c r="P14" s="20">
        <f t="shared" si="2"/>
        <v>64.248033133234316</v>
      </c>
      <c r="Q14" s="30">
        <v>34.084415584415588</v>
      </c>
      <c r="R14" s="30">
        <v>78.168831168831176</v>
      </c>
      <c r="S14" s="30">
        <v>94.124999999999986</v>
      </c>
      <c r="T14" s="30">
        <v>85.840909090909093</v>
      </c>
      <c r="U14" s="30">
        <v>12.620129870129871</v>
      </c>
      <c r="V14" s="15">
        <f t="shared" si="16"/>
        <v>1131</v>
      </c>
      <c r="W14" s="21">
        <f t="shared" si="3"/>
        <v>15</v>
      </c>
      <c r="X14" s="22">
        <f t="shared" si="4"/>
        <v>29.56253712036148</v>
      </c>
      <c r="Y14" s="22">
        <f t="shared" si="17"/>
        <v>1175.5625371203614</v>
      </c>
      <c r="Z14" s="23"/>
      <c r="AA14" s="23">
        <f t="shared" si="5"/>
        <v>121.13311688311688</v>
      </c>
      <c r="AB14" s="24">
        <f t="shared" si="6"/>
        <v>130.96915584415586</v>
      </c>
      <c r="AC14" s="24">
        <f t="shared" si="18"/>
        <v>94.92532467532466</v>
      </c>
      <c r="AD14" s="24">
        <f t="shared" si="7"/>
        <v>12.980519480519483</v>
      </c>
      <c r="AE14" s="24">
        <f t="shared" si="8"/>
        <v>112.8051948051948</v>
      </c>
      <c r="AF14" s="24">
        <f t="shared" si="9"/>
        <v>93.237012987012989</v>
      </c>
      <c r="AG14" s="23">
        <f t="shared" si="10"/>
        <v>77.160714285714292</v>
      </c>
      <c r="AH14" s="23">
        <f t="shared" si="11"/>
        <v>123.91720779220779</v>
      </c>
      <c r="AI14" s="24">
        <f t="shared" si="12"/>
        <v>64.032467532467535</v>
      </c>
      <c r="AJ14" s="23">
        <f t="shared" si="13"/>
        <v>29.084415584415588</v>
      </c>
      <c r="AK14" s="23">
        <f t="shared" si="14"/>
        <v>78.168831168831176</v>
      </c>
      <c r="AL14" s="23">
        <f t="shared" si="14"/>
        <v>94.124999999999986</v>
      </c>
      <c r="AM14" s="23">
        <f t="shared" si="15"/>
        <v>85.840909090909093</v>
      </c>
    </row>
    <row r="15" spans="1:55" s="7" customFormat="1" ht="17.25" customHeight="1" x14ac:dyDescent="0.3">
      <c r="A15" s="14" t="s">
        <v>46</v>
      </c>
      <c r="B15" s="29">
        <v>109.32192520123554</v>
      </c>
      <c r="C15" s="16">
        <v>10</v>
      </c>
      <c r="D15" s="17">
        <f t="shared" si="0"/>
        <v>119.32192520123554</v>
      </c>
      <c r="E15" s="29">
        <v>116.01890351028283</v>
      </c>
      <c r="F15" s="29">
        <v>105.39664358629875</v>
      </c>
      <c r="G15" s="35">
        <v>29.204921515266342</v>
      </c>
      <c r="H15" s="29">
        <v>108.71588181933009</v>
      </c>
      <c r="I15" s="29">
        <v>90.784566008703933</v>
      </c>
      <c r="J15" s="29">
        <v>69.726064165719336</v>
      </c>
      <c r="K15" s="18">
        <v>19.310268255798402</v>
      </c>
      <c r="L15" s="18">
        <f t="shared" si="1"/>
        <v>89.036332421517741</v>
      </c>
      <c r="M15" s="29">
        <v>114.78758310654862</v>
      </c>
      <c r="N15" s="29">
        <v>52.436241919000537</v>
      </c>
      <c r="O15" s="41">
        <v>10.147642128581367</v>
      </c>
      <c r="P15" s="20">
        <f t="shared" si="2"/>
        <v>62.583884047581904</v>
      </c>
      <c r="Q15" s="29">
        <v>32.667562322734739</v>
      </c>
      <c r="R15" s="29">
        <v>75.335124645469477</v>
      </c>
      <c r="S15" s="29">
        <v>90.712864721485403</v>
      </c>
      <c r="T15" s="29">
        <v>82.729081263564026</v>
      </c>
      <c r="U15" s="29">
        <v>12.162636214360353</v>
      </c>
      <c r="V15" s="15">
        <f t="shared" si="16"/>
        <v>1090</v>
      </c>
      <c r="W15" s="21">
        <f t="shared" si="3"/>
        <v>10</v>
      </c>
      <c r="X15" s="22">
        <f t="shared" si="4"/>
        <v>29.457910384379769</v>
      </c>
      <c r="Y15" s="22">
        <f t="shared" si="17"/>
        <v>1129.4579103843798</v>
      </c>
      <c r="Z15" s="23"/>
      <c r="AA15" s="23">
        <f t="shared" si="5"/>
        <v>117.32192520123554</v>
      </c>
      <c r="AB15" s="24">
        <f t="shared" si="6"/>
        <v>127.01890351028283</v>
      </c>
      <c r="AC15" s="24">
        <f t="shared" si="18"/>
        <v>90.396643586298751</v>
      </c>
      <c r="AD15" s="24">
        <f t="shared" si="7"/>
        <v>11.204921515266342</v>
      </c>
      <c r="AE15" s="24">
        <f t="shared" si="8"/>
        <v>108.71588181933009</v>
      </c>
      <c r="AF15" s="24">
        <f t="shared" si="9"/>
        <v>89.784566008703933</v>
      </c>
      <c r="AG15" s="23">
        <f t="shared" si="10"/>
        <v>74.726064165719336</v>
      </c>
      <c r="AH15" s="23">
        <f t="shared" si="11"/>
        <v>119.78758310654862</v>
      </c>
      <c r="AI15" s="24">
        <f t="shared" si="12"/>
        <v>62.436241919000537</v>
      </c>
      <c r="AJ15" s="23">
        <f t="shared" si="13"/>
        <v>27.667562322734739</v>
      </c>
      <c r="AK15" s="23">
        <f t="shared" si="14"/>
        <v>75.335124645469477</v>
      </c>
      <c r="AL15" s="23">
        <f t="shared" si="14"/>
        <v>90.712864721485403</v>
      </c>
      <c r="AM15" s="23">
        <f t="shared" si="15"/>
        <v>82.729081263564026</v>
      </c>
    </row>
    <row r="16" spans="1:55" s="7" customFormat="1" ht="17.25" customHeight="1" x14ac:dyDescent="0.3">
      <c r="A16" s="14" t="s">
        <v>47</v>
      </c>
      <c r="B16" s="30">
        <v>109.32192520123554</v>
      </c>
      <c r="C16" s="16">
        <v>9</v>
      </c>
      <c r="D16" s="17">
        <f t="shared" si="0"/>
        <v>118.32192520123554</v>
      </c>
      <c r="E16" s="30">
        <v>116.01890351028283</v>
      </c>
      <c r="F16" s="30">
        <v>105.39664358629875</v>
      </c>
      <c r="G16" s="30">
        <v>29.204921515266342</v>
      </c>
      <c r="H16" s="30">
        <v>108.71588181933009</v>
      </c>
      <c r="I16" s="30">
        <v>90.784566008703933</v>
      </c>
      <c r="J16" s="30">
        <v>69.726064165719336</v>
      </c>
      <c r="K16" s="18">
        <v>18.286030358075649</v>
      </c>
      <c r="L16" s="18">
        <f t="shared" si="1"/>
        <v>88.012094523794985</v>
      </c>
      <c r="M16" s="30">
        <v>114.78758310654862</v>
      </c>
      <c r="N16" s="30">
        <v>52.436241919000537</v>
      </c>
      <c r="O16" s="41">
        <v>10.013504601312757</v>
      </c>
      <c r="P16" s="20">
        <f t="shared" si="2"/>
        <v>62.449746520313298</v>
      </c>
      <c r="Q16" s="30">
        <v>32.667562322734739</v>
      </c>
      <c r="R16" s="30">
        <v>75.335124645469477</v>
      </c>
      <c r="S16" s="30">
        <v>90.712864721485403</v>
      </c>
      <c r="T16" s="30">
        <v>82.729081263564026</v>
      </c>
      <c r="U16" s="30">
        <v>12.162636214360353</v>
      </c>
      <c r="V16" s="15">
        <f t="shared" si="16"/>
        <v>1090</v>
      </c>
      <c r="W16" s="21">
        <f t="shared" si="3"/>
        <v>9</v>
      </c>
      <c r="X16" s="22">
        <f t="shared" si="4"/>
        <v>28.299534959388406</v>
      </c>
      <c r="Y16" s="22">
        <f t="shared" si="17"/>
        <v>1127.2995349593884</v>
      </c>
      <c r="Z16" s="23"/>
      <c r="AA16" s="23">
        <f t="shared" si="5"/>
        <v>117.32192520123554</v>
      </c>
      <c r="AB16" s="24">
        <f t="shared" si="6"/>
        <v>127.01890351028283</v>
      </c>
      <c r="AC16" s="24">
        <f t="shared" si="18"/>
        <v>90.396643586298751</v>
      </c>
      <c r="AD16" s="24">
        <f t="shared" si="7"/>
        <v>11.204921515266342</v>
      </c>
      <c r="AE16" s="24">
        <f t="shared" si="8"/>
        <v>108.71588181933009</v>
      </c>
      <c r="AF16" s="24">
        <f t="shared" si="9"/>
        <v>89.784566008703933</v>
      </c>
      <c r="AG16" s="23">
        <f t="shared" si="10"/>
        <v>74.726064165719336</v>
      </c>
      <c r="AH16" s="23">
        <f t="shared" si="11"/>
        <v>119.78758310654862</v>
      </c>
      <c r="AI16" s="24">
        <f t="shared" si="12"/>
        <v>62.436241919000537</v>
      </c>
      <c r="AJ16" s="23">
        <f t="shared" si="13"/>
        <v>27.667562322734739</v>
      </c>
      <c r="AK16" s="23">
        <f t="shared" si="14"/>
        <v>75.335124645469477</v>
      </c>
      <c r="AL16" s="23">
        <f t="shared" si="14"/>
        <v>90.712864721485403</v>
      </c>
      <c r="AM16" s="23">
        <f t="shared" si="15"/>
        <v>82.729081263564026</v>
      </c>
    </row>
    <row r="17" spans="1:39" s="7" customFormat="1" ht="17.25" customHeight="1" x14ac:dyDescent="0.3">
      <c r="A17" s="14" t="s">
        <v>48</v>
      </c>
      <c r="B17" s="40">
        <v>106.53324836083456</v>
      </c>
      <c r="C17" s="16">
        <v>9</v>
      </c>
      <c r="D17" s="17">
        <f t="shared" si="0"/>
        <v>115.53324836083456</v>
      </c>
      <c r="E17" s="40">
        <v>113.12847497330256</v>
      </c>
      <c r="F17" s="40">
        <v>102.08297449676759</v>
      </c>
      <c r="G17" s="40">
        <v>27.905703491910387</v>
      </c>
      <c r="H17" s="40">
        <v>105.72370158577054</v>
      </c>
      <c r="I17" s="40">
        <v>88.258385292868041</v>
      </c>
      <c r="J17" s="40">
        <v>67.944612858405961</v>
      </c>
      <c r="K17" s="18">
        <v>18.084201588858978</v>
      </c>
      <c r="L17" s="18">
        <f t="shared" si="1"/>
        <v>86.028814447264935</v>
      </c>
      <c r="M17" s="40">
        <v>111.76590650728582</v>
      </c>
      <c r="N17" s="40">
        <v>51.268271957927126</v>
      </c>
      <c r="O17" s="41">
        <v>10.463367464234452</v>
      </c>
      <c r="P17" s="20">
        <f t="shared" si="2"/>
        <v>61.731639422161578</v>
      </c>
      <c r="Q17" s="40">
        <v>31.630840423943873</v>
      </c>
      <c r="R17" s="40">
        <v>73.261680847887746</v>
      </c>
      <c r="S17" s="40">
        <v>88.216180371352777</v>
      </c>
      <c r="T17" s="40">
        <v>80.452134072823725</v>
      </c>
      <c r="U17" s="40">
        <v>11.827884758919243</v>
      </c>
      <c r="V17" s="15">
        <f t="shared" si="16"/>
        <v>1060.0000000000002</v>
      </c>
      <c r="W17" s="21">
        <f t="shared" si="3"/>
        <v>9</v>
      </c>
      <c r="X17" s="22">
        <f t="shared" si="4"/>
        <v>28.547569053093429</v>
      </c>
      <c r="Y17" s="22">
        <f t="shared" si="17"/>
        <v>1097.5475690530936</v>
      </c>
      <c r="Z17" s="23"/>
      <c r="AA17" s="23">
        <f t="shared" si="5"/>
        <v>114.53324836083456</v>
      </c>
      <c r="AB17" s="24">
        <f t="shared" si="6"/>
        <v>124.12847497330256</v>
      </c>
      <c r="AC17" s="24">
        <f t="shared" si="18"/>
        <v>87.082974496767591</v>
      </c>
      <c r="AD17" s="24">
        <f t="shared" si="7"/>
        <v>9.905703491910387</v>
      </c>
      <c r="AE17" s="24">
        <f t="shared" si="8"/>
        <v>105.72370158577054</v>
      </c>
      <c r="AF17" s="24">
        <f t="shared" si="9"/>
        <v>87.258385292868041</v>
      </c>
      <c r="AG17" s="23">
        <f t="shared" si="10"/>
        <v>72.944612858405961</v>
      </c>
      <c r="AH17" s="23">
        <f t="shared" si="11"/>
        <v>116.76590650728582</v>
      </c>
      <c r="AI17" s="24">
        <f t="shared" si="12"/>
        <v>61.268271957927126</v>
      </c>
      <c r="AJ17" s="23">
        <f t="shared" si="13"/>
        <v>26.630840423943873</v>
      </c>
      <c r="AK17" s="23">
        <f t="shared" si="14"/>
        <v>73.261680847887746</v>
      </c>
      <c r="AL17" s="23">
        <f t="shared" si="14"/>
        <v>88.216180371352777</v>
      </c>
      <c r="AM17" s="23">
        <f t="shared" si="15"/>
        <v>80.452134072823725</v>
      </c>
    </row>
    <row r="18" spans="1:39" s="7" customFormat="1" ht="17.25" customHeight="1" x14ac:dyDescent="0.3">
      <c r="A18" s="14" t="s">
        <v>49</v>
      </c>
      <c r="B18" s="40">
        <v>106.53324836083456</v>
      </c>
      <c r="C18" s="16">
        <v>12</v>
      </c>
      <c r="D18" s="17">
        <f t="shared" si="0"/>
        <v>118.53324836083456</v>
      </c>
      <c r="E18" s="40">
        <v>113.12847497330256</v>
      </c>
      <c r="F18" s="40">
        <v>102.08297449676759</v>
      </c>
      <c r="G18" s="40">
        <v>27.905703491910387</v>
      </c>
      <c r="H18" s="40">
        <v>105.72370158577054</v>
      </c>
      <c r="I18" s="40">
        <v>88.258385292868041</v>
      </c>
      <c r="J18" s="40">
        <v>67.944612858405961</v>
      </c>
      <c r="K18" s="18">
        <v>18.091939750870168</v>
      </c>
      <c r="L18" s="18">
        <f t="shared" si="1"/>
        <v>86.036552609276129</v>
      </c>
      <c r="M18" s="40">
        <v>111.76590650728582</v>
      </c>
      <c r="N18" s="40">
        <v>51.268271957927126</v>
      </c>
      <c r="O18" s="41">
        <v>10.528532075738438</v>
      </c>
      <c r="P18" s="20">
        <f t="shared" si="2"/>
        <v>61.796804033665566</v>
      </c>
      <c r="Q18" s="40">
        <v>31.630840423943873</v>
      </c>
      <c r="R18" s="40">
        <v>73.261680847887746</v>
      </c>
      <c r="S18" s="40">
        <v>88.216180371352777</v>
      </c>
      <c r="T18" s="40">
        <v>80.452134072823725</v>
      </c>
      <c r="U18" s="40">
        <v>11.827884758919243</v>
      </c>
      <c r="V18" s="15">
        <f t="shared" si="16"/>
        <v>1060.0000000000002</v>
      </c>
      <c r="W18" s="21">
        <f t="shared" si="3"/>
        <v>12</v>
      </c>
      <c r="X18" s="22">
        <f t="shared" si="4"/>
        <v>28.620471826608608</v>
      </c>
      <c r="Y18" s="22">
        <f t="shared" si="17"/>
        <v>1100.6204718266088</v>
      </c>
      <c r="Z18" s="23"/>
      <c r="AA18" s="23">
        <f t="shared" si="5"/>
        <v>114.53324836083456</v>
      </c>
      <c r="AB18" s="24">
        <f t="shared" si="6"/>
        <v>124.12847497330256</v>
      </c>
      <c r="AC18" s="24">
        <f t="shared" si="18"/>
        <v>87.082974496767591</v>
      </c>
      <c r="AD18" s="24">
        <f t="shared" si="7"/>
        <v>9.905703491910387</v>
      </c>
      <c r="AE18" s="24">
        <f t="shared" si="8"/>
        <v>105.72370158577054</v>
      </c>
      <c r="AF18" s="24">
        <f t="shared" si="9"/>
        <v>87.258385292868041</v>
      </c>
      <c r="AG18" s="23">
        <f t="shared" si="10"/>
        <v>72.944612858405961</v>
      </c>
      <c r="AH18" s="23">
        <f t="shared" si="11"/>
        <v>116.76590650728582</v>
      </c>
      <c r="AI18" s="24">
        <f t="shared" si="12"/>
        <v>61.268271957927126</v>
      </c>
      <c r="AJ18" s="23">
        <f t="shared" si="13"/>
        <v>26.630840423943873</v>
      </c>
      <c r="AK18" s="23">
        <f t="shared" si="14"/>
        <v>73.261680847887746</v>
      </c>
      <c r="AL18" s="23">
        <f t="shared" si="14"/>
        <v>88.216180371352777</v>
      </c>
      <c r="AM18" s="23">
        <f t="shared" si="15"/>
        <v>80.452134072823725</v>
      </c>
    </row>
    <row r="19" spans="1:39" s="7" customFormat="1" ht="17.25" customHeight="1" x14ac:dyDescent="0.3">
      <c r="A19" s="14" t="s">
        <v>50</v>
      </c>
      <c r="B19" s="29">
        <v>106.53324836083456</v>
      </c>
      <c r="C19" s="16">
        <v>9</v>
      </c>
      <c r="D19" s="17">
        <f t="shared" si="0"/>
        <v>115.53324836083456</v>
      </c>
      <c r="E19" s="29">
        <v>113.12847497330256</v>
      </c>
      <c r="F19" s="29">
        <v>102.08297449676759</v>
      </c>
      <c r="G19" s="35">
        <v>27.905703491910387</v>
      </c>
      <c r="H19" s="29">
        <v>105.72370158577054</v>
      </c>
      <c r="I19" s="29">
        <v>88.258385292868041</v>
      </c>
      <c r="J19" s="29">
        <v>67.944612858405961</v>
      </c>
      <c r="K19" s="18">
        <v>18.08715972511181</v>
      </c>
      <c r="L19" s="18">
        <f t="shared" si="1"/>
        <v>86.031772583517778</v>
      </c>
      <c r="M19" s="29">
        <v>111.76590650728582</v>
      </c>
      <c r="N19" s="29">
        <v>51.268271957927126</v>
      </c>
      <c r="O19" s="41">
        <v>10.407530959930485</v>
      </c>
      <c r="P19" s="20">
        <f t="shared" si="2"/>
        <v>61.675802917857609</v>
      </c>
      <c r="Q19" s="29">
        <v>31.630840423943873</v>
      </c>
      <c r="R19" s="29">
        <v>73.261680847887746</v>
      </c>
      <c r="S19" s="29">
        <v>88.216180371352777</v>
      </c>
      <c r="T19" s="29">
        <v>80.452134072823725</v>
      </c>
      <c r="U19" s="29">
        <v>11.827884758919243</v>
      </c>
      <c r="V19" s="15">
        <f t="shared" si="16"/>
        <v>1060.0000000000002</v>
      </c>
      <c r="W19" s="21">
        <f t="shared" si="3"/>
        <v>9</v>
      </c>
      <c r="X19" s="22">
        <f t="shared" si="4"/>
        <v>28.494690685042293</v>
      </c>
      <c r="Y19" s="22">
        <f t="shared" si="17"/>
        <v>1097.4946906850425</v>
      </c>
      <c r="Z19" s="23"/>
      <c r="AA19" s="23">
        <f t="shared" si="5"/>
        <v>114.53324836083456</v>
      </c>
      <c r="AB19" s="24">
        <f t="shared" si="6"/>
        <v>124.12847497330256</v>
      </c>
      <c r="AC19" s="24">
        <f t="shared" si="18"/>
        <v>87.082974496767591</v>
      </c>
      <c r="AD19" s="24">
        <f t="shared" si="7"/>
        <v>9.905703491910387</v>
      </c>
      <c r="AE19" s="24">
        <f t="shared" si="8"/>
        <v>105.72370158577054</v>
      </c>
      <c r="AF19" s="24">
        <f t="shared" si="9"/>
        <v>87.258385292868041</v>
      </c>
      <c r="AG19" s="23">
        <f t="shared" si="10"/>
        <v>72.944612858405961</v>
      </c>
      <c r="AH19" s="23">
        <f t="shared" si="11"/>
        <v>116.76590650728582</v>
      </c>
      <c r="AI19" s="24">
        <f t="shared" si="12"/>
        <v>61.268271957927126</v>
      </c>
      <c r="AJ19" s="23">
        <f t="shared" si="13"/>
        <v>26.630840423943873</v>
      </c>
      <c r="AK19" s="23">
        <f t="shared" si="14"/>
        <v>73.261680847887746</v>
      </c>
      <c r="AL19" s="23">
        <f t="shared" si="14"/>
        <v>88.216180371352777</v>
      </c>
      <c r="AM19" s="23">
        <f t="shared" si="15"/>
        <v>80.452134072823725</v>
      </c>
    </row>
    <row r="20" spans="1:39" s="7" customFormat="1" ht="17.25" customHeight="1" x14ac:dyDescent="0.3">
      <c r="A20" s="14" t="s">
        <v>51</v>
      </c>
      <c r="B20" s="31">
        <v>106.53324836083456</v>
      </c>
      <c r="C20" s="16">
        <v>9</v>
      </c>
      <c r="D20" s="17">
        <f t="shared" si="0"/>
        <v>115.53324836083456</v>
      </c>
      <c r="E20" s="31">
        <v>113.12847497330256</v>
      </c>
      <c r="F20" s="31">
        <v>102.08297449676759</v>
      </c>
      <c r="G20" s="31">
        <v>27.905703491910387</v>
      </c>
      <c r="H20" s="31">
        <v>105.72370158577054</v>
      </c>
      <c r="I20" s="31">
        <v>88.258385292868041</v>
      </c>
      <c r="J20" s="31">
        <v>67.944612858405961</v>
      </c>
      <c r="K20" s="18">
        <v>19.068968829840649</v>
      </c>
      <c r="L20" s="18">
        <f t="shared" si="1"/>
        <v>87.013581688246603</v>
      </c>
      <c r="M20" s="31">
        <v>111.76590650728582</v>
      </c>
      <c r="N20" s="31">
        <v>51.268271957927126</v>
      </c>
      <c r="O20" s="41">
        <v>10.714498573914986</v>
      </c>
      <c r="P20" s="20">
        <f t="shared" si="2"/>
        <v>61.982770531842114</v>
      </c>
      <c r="Q20" s="31">
        <v>31.630840423943873</v>
      </c>
      <c r="R20" s="31">
        <v>73.261680847887746</v>
      </c>
      <c r="S20" s="31">
        <v>88.216180371352777</v>
      </c>
      <c r="T20" s="31">
        <v>80.452134072823725</v>
      </c>
      <c r="U20" s="31">
        <v>11.827884758919243</v>
      </c>
      <c r="V20" s="15">
        <f t="shared" si="16"/>
        <v>1060.0000000000002</v>
      </c>
      <c r="W20" s="21">
        <f t="shared" si="3"/>
        <v>9</v>
      </c>
      <c r="X20" s="22">
        <f t="shared" si="4"/>
        <v>29.783467403755637</v>
      </c>
      <c r="Y20" s="22">
        <f t="shared" si="17"/>
        <v>1098.7834674037558</v>
      </c>
      <c r="Z20" s="23"/>
      <c r="AA20" s="23">
        <f t="shared" si="5"/>
        <v>114.53324836083456</v>
      </c>
      <c r="AB20" s="24">
        <f t="shared" si="6"/>
        <v>124.12847497330256</v>
      </c>
      <c r="AC20" s="24">
        <f t="shared" si="18"/>
        <v>87.082974496767591</v>
      </c>
      <c r="AD20" s="24">
        <f t="shared" si="7"/>
        <v>9.905703491910387</v>
      </c>
      <c r="AE20" s="24">
        <f t="shared" si="8"/>
        <v>105.72370158577054</v>
      </c>
      <c r="AF20" s="24">
        <f t="shared" si="9"/>
        <v>87.258385292868041</v>
      </c>
      <c r="AG20" s="23">
        <f t="shared" si="10"/>
        <v>72.944612858405961</v>
      </c>
      <c r="AH20" s="23">
        <f t="shared" si="11"/>
        <v>116.76590650728582</v>
      </c>
      <c r="AI20" s="24">
        <f t="shared" si="12"/>
        <v>61.268271957927126</v>
      </c>
      <c r="AJ20" s="23">
        <f t="shared" si="13"/>
        <v>26.630840423943873</v>
      </c>
      <c r="AK20" s="23">
        <f t="shared" si="14"/>
        <v>73.261680847887746</v>
      </c>
      <c r="AL20" s="23">
        <f t="shared" si="14"/>
        <v>88.216180371352777</v>
      </c>
      <c r="AM20" s="23">
        <f t="shared" si="15"/>
        <v>80.452134072823725</v>
      </c>
    </row>
    <row r="21" spans="1:39" s="7" customFormat="1" ht="17.25" customHeight="1" x14ac:dyDescent="0.3">
      <c r="A21" s="14" t="s">
        <v>52</v>
      </c>
      <c r="B21" s="39">
        <v>106.65800865800865</v>
      </c>
      <c r="C21" s="16">
        <v>8</v>
      </c>
      <c r="D21" s="17">
        <f t="shared" si="0"/>
        <v>114.65800865800865</v>
      </c>
      <c r="E21" s="39">
        <v>113.09956709956708</v>
      </c>
      <c r="F21" s="39">
        <v>102.01298701298701</v>
      </c>
      <c r="G21" s="40">
        <v>27.887445887445885</v>
      </c>
      <c r="H21" s="39">
        <v>105.54112554112554</v>
      </c>
      <c r="I21" s="39">
        <v>88.480519480519476</v>
      </c>
      <c r="J21" s="39">
        <v>68.095238095238102</v>
      </c>
      <c r="K21" s="18">
        <v>18.49603764665769</v>
      </c>
      <c r="L21" s="18">
        <f t="shared" si="1"/>
        <v>86.591275741895799</v>
      </c>
      <c r="M21" s="39">
        <v>111.6883116883117</v>
      </c>
      <c r="N21" s="39">
        <v>51.298701298701296</v>
      </c>
      <c r="O21" s="41">
        <v>10.128587578771686</v>
      </c>
      <c r="P21" s="20">
        <f t="shared" si="2"/>
        <v>61.427288877472982</v>
      </c>
      <c r="Q21" s="39">
        <v>31.709956709956707</v>
      </c>
      <c r="R21" s="39">
        <v>73.419913419913414</v>
      </c>
      <c r="S21" s="39">
        <v>88.333333333333329</v>
      </c>
      <c r="T21" s="39">
        <v>80.303030303030312</v>
      </c>
      <c r="U21" s="39">
        <v>11.471861471861471</v>
      </c>
      <c r="V21" s="15">
        <f t="shared" si="16"/>
        <v>1060.0000000000002</v>
      </c>
      <c r="W21" s="21">
        <f t="shared" si="3"/>
        <v>8</v>
      </c>
      <c r="X21" s="22">
        <f t="shared" si="4"/>
        <v>28.624625225429376</v>
      </c>
      <c r="Y21" s="22">
        <f t="shared" si="17"/>
        <v>1096.6246252254296</v>
      </c>
      <c r="Z21" s="23"/>
      <c r="AA21" s="23">
        <f t="shared" si="5"/>
        <v>114.65800865800865</v>
      </c>
      <c r="AB21" s="24">
        <f t="shared" si="6"/>
        <v>124.09956709956708</v>
      </c>
      <c r="AC21" s="24">
        <f t="shared" si="18"/>
        <v>87.012987012987011</v>
      </c>
      <c r="AD21" s="24">
        <f t="shared" si="7"/>
        <v>9.8874458874458853</v>
      </c>
      <c r="AE21" s="24">
        <f t="shared" si="8"/>
        <v>105.54112554112554</v>
      </c>
      <c r="AF21" s="24">
        <f t="shared" si="9"/>
        <v>87.480519480519476</v>
      </c>
      <c r="AG21" s="23">
        <f t="shared" si="10"/>
        <v>73.095238095238102</v>
      </c>
      <c r="AH21" s="23">
        <f t="shared" si="11"/>
        <v>116.6883116883117</v>
      </c>
      <c r="AI21" s="24">
        <f t="shared" si="12"/>
        <v>61.298701298701296</v>
      </c>
      <c r="AJ21" s="23">
        <f t="shared" si="13"/>
        <v>26.709956709956707</v>
      </c>
      <c r="AK21" s="23">
        <f t="shared" si="14"/>
        <v>73.419913419913414</v>
      </c>
      <c r="AL21" s="23">
        <f t="shared" si="14"/>
        <v>88.333333333333329</v>
      </c>
      <c r="AM21" s="23">
        <f t="shared" si="15"/>
        <v>80.303030303030312</v>
      </c>
    </row>
    <row r="22" spans="1:39" s="7" customFormat="1" ht="17.25" customHeight="1" x14ac:dyDescent="0.3">
      <c r="A22" s="14" t="s">
        <v>53</v>
      </c>
      <c r="B22" s="40">
        <v>97.051747103471243</v>
      </c>
      <c r="C22" s="16">
        <v>6</v>
      </c>
      <c r="D22" s="17">
        <f t="shared" si="0"/>
        <v>103.05174710347124</v>
      </c>
      <c r="E22" s="40">
        <v>103.30101794756968</v>
      </c>
      <c r="F22" s="40">
        <v>90.816499592361652</v>
      </c>
      <c r="G22" s="40">
        <v>23.488362212500142</v>
      </c>
      <c r="H22" s="40">
        <v>95.550288791668095</v>
      </c>
      <c r="I22" s="40">
        <v>79.669370859026031</v>
      </c>
      <c r="J22" s="40">
        <v>61.887678413540485</v>
      </c>
      <c r="K22" s="18">
        <v>19.100029984619866</v>
      </c>
      <c r="L22" s="18">
        <f t="shared" si="1"/>
        <v>80.98770839816035</v>
      </c>
      <c r="M22" s="40">
        <v>101.49220606979227</v>
      </c>
      <c r="N22" s="40">
        <v>47.297174090277537</v>
      </c>
      <c r="O22" s="41">
        <v>10.052647360326253</v>
      </c>
      <c r="P22" s="20">
        <f t="shared" si="2"/>
        <v>57.349821450603791</v>
      </c>
      <c r="Q22" s="40">
        <v>28.105985968054938</v>
      </c>
      <c r="R22" s="40">
        <v>66.211971936109876</v>
      </c>
      <c r="S22" s="40">
        <v>79.727453580901852</v>
      </c>
      <c r="T22" s="40">
        <v>72.710513624306728</v>
      </c>
      <c r="U22" s="40">
        <v>10.689729810419466</v>
      </c>
      <c r="V22" s="15">
        <f t="shared" si="16"/>
        <v>958</v>
      </c>
      <c r="W22" s="21">
        <f t="shared" si="3"/>
        <v>6</v>
      </c>
      <c r="X22" s="22">
        <f t="shared" si="4"/>
        <v>29.15267734494612</v>
      </c>
      <c r="Y22" s="22">
        <f t="shared" si="17"/>
        <v>993.15267734494614</v>
      </c>
      <c r="Z22" s="23"/>
      <c r="AA22" s="23">
        <f t="shared" si="5"/>
        <v>105.05174710347124</v>
      </c>
      <c r="AB22" s="24">
        <f t="shared" si="6"/>
        <v>114.30101794756968</v>
      </c>
      <c r="AC22" s="24">
        <f t="shared" si="18"/>
        <v>75.816499592361652</v>
      </c>
      <c r="AD22" s="24">
        <f t="shared" si="7"/>
        <v>5.4883622125001423</v>
      </c>
      <c r="AE22" s="24">
        <f t="shared" si="8"/>
        <v>95.550288791668095</v>
      </c>
      <c r="AF22" s="24">
        <f t="shared" si="9"/>
        <v>78.669370859026031</v>
      </c>
      <c r="AG22" s="23">
        <f t="shared" si="10"/>
        <v>66.887678413540485</v>
      </c>
      <c r="AH22" s="23">
        <f t="shared" si="11"/>
        <v>106.49220606979227</v>
      </c>
      <c r="AI22" s="24">
        <f t="shared" si="12"/>
        <v>57.297174090277537</v>
      </c>
      <c r="AJ22" s="23">
        <f t="shared" si="13"/>
        <v>23.105985968054938</v>
      </c>
      <c r="AK22" s="23">
        <f t="shared" si="14"/>
        <v>66.211971936109876</v>
      </c>
      <c r="AL22" s="23">
        <f t="shared" si="14"/>
        <v>79.727453580901852</v>
      </c>
      <c r="AM22" s="23">
        <f t="shared" si="15"/>
        <v>72.710513624306728</v>
      </c>
    </row>
    <row r="23" spans="1:39" s="7" customFormat="1" ht="17.25" customHeight="1" x14ac:dyDescent="0.3">
      <c r="A23" s="14" t="s">
        <v>54</v>
      </c>
      <c r="B23" s="30">
        <v>104.86004225659399</v>
      </c>
      <c r="C23" s="16">
        <v>12</v>
      </c>
      <c r="D23" s="17">
        <f t="shared" si="0"/>
        <v>116.86004225659399</v>
      </c>
      <c r="E23" s="30">
        <v>111.3942178511144</v>
      </c>
      <c r="F23" s="30">
        <v>100.0947730430489</v>
      </c>
      <c r="G23" s="30">
        <v>27.126172677896818</v>
      </c>
      <c r="H23" s="30">
        <v>103.92839344563482</v>
      </c>
      <c r="I23" s="30">
        <v>86.742676863366512</v>
      </c>
      <c r="J23" s="30">
        <v>66.875742074017936</v>
      </c>
      <c r="K23" s="18">
        <v>18.339941324372184</v>
      </c>
      <c r="L23" s="18">
        <f t="shared" si="1"/>
        <v>85.215683398390127</v>
      </c>
      <c r="M23" s="30">
        <v>109.95290054772813</v>
      </c>
      <c r="N23" s="30">
        <v>50.567489981283082</v>
      </c>
      <c r="O23" s="41">
        <v>9.7248766678718983</v>
      </c>
      <c r="P23" s="20">
        <f t="shared" si="2"/>
        <v>60.292366649154978</v>
      </c>
      <c r="Q23" s="30">
        <v>31.008807284669359</v>
      </c>
      <c r="R23" s="30">
        <v>72.017614569338718</v>
      </c>
      <c r="S23" s="30">
        <v>86.718169761273202</v>
      </c>
      <c r="T23" s="30">
        <v>79.085965758379558</v>
      </c>
      <c r="U23" s="30">
        <v>11.627033885654576</v>
      </c>
      <c r="V23" s="15">
        <f t="shared" si="16"/>
        <v>1042</v>
      </c>
      <c r="W23" s="21">
        <f t="shared" si="3"/>
        <v>12</v>
      </c>
      <c r="X23" s="22">
        <f t="shared" si="4"/>
        <v>28.06481799224408</v>
      </c>
      <c r="Y23" s="22">
        <f t="shared" si="17"/>
        <v>1082.0648179922441</v>
      </c>
      <c r="Z23" s="23"/>
      <c r="AA23" s="23">
        <f t="shared" si="5"/>
        <v>112.86004225659399</v>
      </c>
      <c r="AB23" s="24">
        <f t="shared" si="6"/>
        <v>122.3942178511144</v>
      </c>
      <c r="AC23" s="24">
        <f t="shared" si="18"/>
        <v>85.094773043048903</v>
      </c>
      <c r="AD23" s="24">
        <f t="shared" si="7"/>
        <v>9.1261726778968182</v>
      </c>
      <c r="AE23" s="24">
        <f t="shared" si="8"/>
        <v>103.92839344563482</v>
      </c>
      <c r="AF23" s="24">
        <f t="shared" si="9"/>
        <v>85.742676863366512</v>
      </c>
      <c r="AG23" s="23">
        <f t="shared" si="10"/>
        <v>71.875742074017936</v>
      </c>
      <c r="AH23" s="23">
        <f t="shared" si="11"/>
        <v>114.95290054772813</v>
      </c>
      <c r="AI23" s="24">
        <f t="shared" si="12"/>
        <v>60.567489981283082</v>
      </c>
      <c r="AJ23" s="23">
        <f t="shared" si="13"/>
        <v>26.008807284669359</v>
      </c>
      <c r="AK23" s="23">
        <f t="shared" si="14"/>
        <v>72.017614569338718</v>
      </c>
      <c r="AL23" s="23">
        <f t="shared" si="14"/>
        <v>86.718169761273202</v>
      </c>
      <c r="AM23" s="23">
        <f t="shared" si="15"/>
        <v>79.085965758379558</v>
      </c>
    </row>
    <row r="24" spans="1:39" s="46" customFormat="1" ht="17.25" customHeight="1" x14ac:dyDescent="0.3">
      <c r="A24" s="42" t="s">
        <v>55</v>
      </c>
      <c r="B24" s="43">
        <v>104.86004225659399</v>
      </c>
      <c r="C24" s="16">
        <v>12</v>
      </c>
      <c r="D24" s="17">
        <f t="shared" si="0"/>
        <v>116.86004225659399</v>
      </c>
      <c r="E24" s="43">
        <v>111.3942178511144</v>
      </c>
      <c r="F24" s="43">
        <v>100.0947730430489</v>
      </c>
      <c r="G24" s="43">
        <v>27.126172677896818</v>
      </c>
      <c r="H24" s="43">
        <v>103.92839344563482</v>
      </c>
      <c r="I24" s="43">
        <v>86.742676863366512</v>
      </c>
      <c r="J24" s="43">
        <v>66.875742074017936</v>
      </c>
      <c r="K24" s="18">
        <v>15.730467715448491</v>
      </c>
      <c r="L24" s="18">
        <f t="shared" si="1"/>
        <v>82.606209789466419</v>
      </c>
      <c r="M24" s="43">
        <v>109.95290054772813</v>
      </c>
      <c r="N24" s="43">
        <v>50.567489981283082</v>
      </c>
      <c r="O24" s="41">
        <v>8.4778256782334775</v>
      </c>
      <c r="P24" s="20">
        <f t="shared" si="2"/>
        <v>59.045315659516561</v>
      </c>
      <c r="Q24" s="43">
        <v>31.008807284669359</v>
      </c>
      <c r="R24" s="43">
        <v>72.017614569338718</v>
      </c>
      <c r="S24" s="43">
        <v>86.718169761273202</v>
      </c>
      <c r="T24" s="43">
        <v>79.085965758379558</v>
      </c>
      <c r="U24" s="43">
        <v>11.627033885654576</v>
      </c>
      <c r="V24" s="15">
        <f t="shared" si="16"/>
        <v>1042</v>
      </c>
      <c r="W24" s="44">
        <f t="shared" si="3"/>
        <v>12</v>
      </c>
      <c r="X24" s="45">
        <f t="shared" si="4"/>
        <v>24.20829339368197</v>
      </c>
      <c r="Y24" s="45">
        <f t="shared" si="17"/>
        <v>1078.208293393682</v>
      </c>
      <c r="Z24" s="23"/>
      <c r="AA24" s="23">
        <f t="shared" si="5"/>
        <v>112.86004225659399</v>
      </c>
      <c r="AB24" s="24">
        <f t="shared" si="6"/>
        <v>122.3942178511144</v>
      </c>
      <c r="AC24" s="24">
        <f t="shared" si="18"/>
        <v>85.094773043048903</v>
      </c>
      <c r="AD24" s="24">
        <f t="shared" si="7"/>
        <v>9.1261726778968182</v>
      </c>
      <c r="AE24" s="24">
        <f t="shared" si="8"/>
        <v>103.92839344563482</v>
      </c>
      <c r="AF24" s="24">
        <f t="shared" si="9"/>
        <v>85.742676863366512</v>
      </c>
      <c r="AG24" s="23">
        <f t="shared" si="10"/>
        <v>71.875742074017936</v>
      </c>
      <c r="AH24" s="23">
        <f t="shared" si="11"/>
        <v>114.95290054772813</v>
      </c>
      <c r="AI24" s="24">
        <f t="shared" si="12"/>
        <v>60.567489981283082</v>
      </c>
      <c r="AJ24" s="23">
        <f t="shared" si="13"/>
        <v>26.008807284669359</v>
      </c>
      <c r="AK24" s="23">
        <f t="shared" si="14"/>
        <v>72.017614569338718</v>
      </c>
      <c r="AL24" s="23">
        <f t="shared" si="14"/>
        <v>86.718169761273202</v>
      </c>
      <c r="AM24" s="23">
        <f t="shared" si="15"/>
        <v>79.085965758379558</v>
      </c>
    </row>
    <row r="25" spans="1:39" s="34" customFormat="1" ht="17.25" customHeight="1" x14ac:dyDescent="0.3">
      <c r="A25" s="14" t="s">
        <v>56</v>
      </c>
      <c r="B25" s="29">
        <v>104.86004225659399</v>
      </c>
      <c r="C25" s="16">
        <v>14</v>
      </c>
      <c r="D25" s="17">
        <f t="shared" si="0"/>
        <v>118.86004225659399</v>
      </c>
      <c r="E25" s="29">
        <v>111.3942178511144</v>
      </c>
      <c r="F25" s="29">
        <v>100.0947730430489</v>
      </c>
      <c r="G25" s="29">
        <v>27.126172677896818</v>
      </c>
      <c r="H25" s="29">
        <v>103.92839344563482</v>
      </c>
      <c r="I25" s="29">
        <v>86.742676863366512</v>
      </c>
      <c r="J25" s="29">
        <v>66.875742074017936</v>
      </c>
      <c r="K25" s="18">
        <v>18.4787097957072</v>
      </c>
      <c r="L25" s="18">
        <f t="shared" si="1"/>
        <v>85.354451869725139</v>
      </c>
      <c r="M25" s="29">
        <v>109.95290054772813</v>
      </c>
      <c r="N25" s="29">
        <v>50.567489981283082</v>
      </c>
      <c r="O25" s="41">
        <v>9.3399115296201263</v>
      </c>
      <c r="P25" s="20">
        <f t="shared" si="2"/>
        <v>59.907401510903206</v>
      </c>
      <c r="Q25" s="29">
        <v>31.008807284669359</v>
      </c>
      <c r="R25" s="29">
        <v>72.017614569338718</v>
      </c>
      <c r="S25" s="29">
        <v>86.718169761273202</v>
      </c>
      <c r="T25" s="29">
        <v>79.085965758379558</v>
      </c>
      <c r="U25" s="29">
        <v>11.627033885654576</v>
      </c>
      <c r="V25" s="15">
        <f t="shared" si="16"/>
        <v>1042</v>
      </c>
      <c r="W25" s="21">
        <f t="shared" si="3"/>
        <v>14</v>
      </c>
      <c r="X25" s="22">
        <f t="shared" si="4"/>
        <v>27.818621325327328</v>
      </c>
      <c r="Y25" s="22">
        <f t="shared" si="17"/>
        <v>1083.8186213253273</v>
      </c>
      <c r="Z25" s="23"/>
      <c r="AA25" s="23">
        <f t="shared" si="5"/>
        <v>112.86004225659399</v>
      </c>
      <c r="AB25" s="24">
        <f t="shared" si="6"/>
        <v>122.3942178511144</v>
      </c>
      <c r="AC25" s="24">
        <f t="shared" si="18"/>
        <v>85.094773043048903</v>
      </c>
      <c r="AD25" s="24">
        <f t="shared" si="7"/>
        <v>9.1261726778968182</v>
      </c>
      <c r="AE25" s="24">
        <f t="shared" si="8"/>
        <v>103.92839344563482</v>
      </c>
      <c r="AF25" s="24">
        <f t="shared" si="9"/>
        <v>85.742676863366512</v>
      </c>
      <c r="AG25" s="23">
        <f t="shared" si="10"/>
        <v>71.875742074017936</v>
      </c>
      <c r="AH25" s="23">
        <f t="shared" si="11"/>
        <v>114.95290054772813</v>
      </c>
      <c r="AI25" s="24">
        <f t="shared" si="12"/>
        <v>60.567489981283082</v>
      </c>
      <c r="AJ25" s="23">
        <f t="shared" si="13"/>
        <v>26.008807284669359</v>
      </c>
      <c r="AK25" s="23">
        <f t="shared" si="14"/>
        <v>72.017614569338718</v>
      </c>
      <c r="AL25" s="23">
        <f t="shared" si="14"/>
        <v>86.718169761273202</v>
      </c>
      <c r="AM25" s="23">
        <f t="shared" si="15"/>
        <v>79.085965758379558</v>
      </c>
    </row>
    <row r="26" spans="1:39" s="7" customFormat="1" ht="17.25" customHeight="1" x14ac:dyDescent="0.3">
      <c r="A26" s="14" t="s">
        <v>57</v>
      </c>
      <c r="B26" s="29">
        <v>104.86004225659399</v>
      </c>
      <c r="C26" s="16">
        <v>14</v>
      </c>
      <c r="D26" s="17">
        <f t="shared" si="0"/>
        <v>118.86004225659399</v>
      </c>
      <c r="E26" s="29">
        <v>111.3942178511144</v>
      </c>
      <c r="F26" s="29">
        <v>100.0947730430489</v>
      </c>
      <c r="G26" s="29">
        <v>27.126172677896818</v>
      </c>
      <c r="H26" s="29">
        <v>103.92839344563482</v>
      </c>
      <c r="I26" s="29">
        <v>86.742676863366512</v>
      </c>
      <c r="J26" s="29">
        <v>66.875742074017936</v>
      </c>
      <c r="K26" s="18">
        <v>17.452807265107726</v>
      </c>
      <c r="L26" s="18">
        <f t="shared" si="1"/>
        <v>84.328549339125658</v>
      </c>
      <c r="M26" s="29">
        <v>109.95290054772813</v>
      </c>
      <c r="N26" s="29">
        <v>50.567489981283082</v>
      </c>
      <c r="O26" s="41">
        <v>10.481516339522431</v>
      </c>
      <c r="P26" s="20">
        <f t="shared" si="2"/>
        <v>61.04900632080551</v>
      </c>
      <c r="Q26" s="29">
        <v>31.008807284669359</v>
      </c>
      <c r="R26" s="29">
        <v>72.017614569338718</v>
      </c>
      <c r="S26" s="29">
        <v>86.718169761273202</v>
      </c>
      <c r="T26" s="29">
        <v>79.085965758379558</v>
      </c>
      <c r="U26" s="29">
        <v>11.627033885654576</v>
      </c>
      <c r="V26" s="15">
        <f t="shared" si="16"/>
        <v>1042</v>
      </c>
      <c r="W26" s="21">
        <f t="shared" si="3"/>
        <v>14</v>
      </c>
      <c r="X26" s="22">
        <f t="shared" si="4"/>
        <v>27.934323604630158</v>
      </c>
      <c r="Y26" s="22">
        <f t="shared" si="17"/>
        <v>1083.9343236046302</v>
      </c>
      <c r="Z26" s="23"/>
      <c r="AA26" s="23">
        <f t="shared" si="5"/>
        <v>112.86004225659399</v>
      </c>
      <c r="AB26" s="24">
        <f t="shared" si="6"/>
        <v>122.3942178511144</v>
      </c>
      <c r="AC26" s="24">
        <f t="shared" si="18"/>
        <v>85.094773043048903</v>
      </c>
      <c r="AD26" s="24">
        <f t="shared" si="7"/>
        <v>9.1261726778968182</v>
      </c>
      <c r="AE26" s="24">
        <f t="shared" si="8"/>
        <v>103.92839344563482</v>
      </c>
      <c r="AF26" s="24">
        <f t="shared" si="9"/>
        <v>85.742676863366512</v>
      </c>
      <c r="AG26" s="23">
        <f t="shared" si="10"/>
        <v>71.875742074017936</v>
      </c>
      <c r="AH26" s="23">
        <f t="shared" si="11"/>
        <v>114.95290054772813</v>
      </c>
      <c r="AI26" s="24">
        <f t="shared" si="12"/>
        <v>60.567489981283082</v>
      </c>
      <c r="AJ26" s="23">
        <f t="shared" si="13"/>
        <v>26.008807284669359</v>
      </c>
      <c r="AK26" s="23">
        <f t="shared" si="14"/>
        <v>72.017614569338718</v>
      </c>
      <c r="AL26" s="23">
        <f t="shared" si="14"/>
        <v>86.718169761273202</v>
      </c>
      <c r="AM26" s="23">
        <f t="shared" si="15"/>
        <v>79.085965758379558</v>
      </c>
    </row>
    <row r="27" spans="1:39" s="48" customFormat="1" ht="17.25" customHeight="1" x14ac:dyDescent="0.3">
      <c r="A27" s="45" t="s">
        <v>58</v>
      </c>
      <c r="B27" s="31">
        <v>101.69954183747288</v>
      </c>
      <c r="C27" s="16">
        <v>15</v>
      </c>
      <c r="D27" s="17">
        <f t="shared" si="0"/>
        <v>116.69954183747288</v>
      </c>
      <c r="E27" s="31">
        <v>108.11839884253678</v>
      </c>
      <c r="F27" s="31">
        <v>96.339281408246919</v>
      </c>
      <c r="G27" s="31">
        <v>25.653725584760068</v>
      </c>
      <c r="H27" s="31">
        <v>100.53725584760068</v>
      </c>
      <c r="I27" s="31">
        <v>83.879672052085837</v>
      </c>
      <c r="J27" s="31">
        <v>64.856763925729439</v>
      </c>
      <c r="K27" s="18">
        <v>17.647099173951517</v>
      </c>
      <c r="L27" s="18">
        <f t="shared" si="1"/>
        <v>82.503863099680956</v>
      </c>
      <c r="M27" s="31">
        <v>106.52833373523029</v>
      </c>
      <c r="N27" s="31">
        <v>49.243790692066554</v>
      </c>
      <c r="O27" s="47">
        <v>10.444822614166249</v>
      </c>
      <c r="P27" s="20">
        <f t="shared" si="2"/>
        <v>59.688613306232803</v>
      </c>
      <c r="Q27" s="31">
        <v>29.83385579937304</v>
      </c>
      <c r="R27" s="31">
        <v>69.667711598746081</v>
      </c>
      <c r="S27" s="31">
        <v>83.888594164456222</v>
      </c>
      <c r="T27" s="31">
        <v>76.505425608873892</v>
      </c>
      <c r="U27" s="31">
        <v>11.247648902821318</v>
      </c>
      <c r="V27" s="15">
        <f t="shared" si="16"/>
        <v>1008</v>
      </c>
      <c r="W27" s="21">
        <f t="shared" si="3"/>
        <v>15</v>
      </c>
      <c r="X27" s="22">
        <f t="shared" si="4"/>
        <v>28.091921788117766</v>
      </c>
      <c r="Y27" s="22">
        <f t="shared" si="17"/>
        <v>1051.0919217881178</v>
      </c>
      <c r="Z27" s="23"/>
      <c r="AA27" s="23">
        <f t="shared" si="5"/>
        <v>109.69954183747288</v>
      </c>
      <c r="AB27" s="24">
        <f t="shared" si="6"/>
        <v>119.11839884253678</v>
      </c>
      <c r="AC27" s="24">
        <f t="shared" si="18"/>
        <v>81.339281408246919</v>
      </c>
      <c r="AD27" s="24">
        <f t="shared" si="7"/>
        <v>7.6537255847600676</v>
      </c>
      <c r="AE27" s="24">
        <f t="shared" si="8"/>
        <v>100.53725584760068</v>
      </c>
      <c r="AF27" s="24">
        <f t="shared" si="9"/>
        <v>82.879672052085837</v>
      </c>
      <c r="AG27" s="23">
        <f t="shared" si="10"/>
        <v>69.856763925729439</v>
      </c>
      <c r="AH27" s="23">
        <f t="shared" si="11"/>
        <v>111.52833373523029</v>
      </c>
      <c r="AI27" s="24">
        <f t="shared" si="12"/>
        <v>59.243790692066554</v>
      </c>
      <c r="AJ27" s="23">
        <f t="shared" si="13"/>
        <v>24.83385579937304</v>
      </c>
      <c r="AK27" s="23">
        <f t="shared" si="14"/>
        <v>69.667711598746081</v>
      </c>
      <c r="AL27" s="23">
        <f t="shared" si="14"/>
        <v>83.888594164456222</v>
      </c>
      <c r="AM27" s="23">
        <f t="shared" si="15"/>
        <v>76.505425608873892</v>
      </c>
    </row>
    <row r="28" spans="1:39" s="48" customFormat="1" ht="17.25" customHeight="1" x14ac:dyDescent="0.3">
      <c r="A28" s="91" t="s">
        <v>59</v>
      </c>
      <c r="B28" s="31">
        <v>99.189732681111991</v>
      </c>
      <c r="C28" s="16">
        <v>15</v>
      </c>
      <c r="D28" s="17">
        <f t="shared" si="0"/>
        <v>114.18973268111199</v>
      </c>
      <c r="E28" s="31">
        <v>105.51701315925455</v>
      </c>
      <c r="F28" s="31">
        <v>93.356979227668873</v>
      </c>
      <c r="G28" s="31">
        <v>24.484429363739707</v>
      </c>
      <c r="H28" s="31">
        <v>97.844293637397087</v>
      </c>
      <c r="I28" s="31">
        <v>81.606109407833543</v>
      </c>
      <c r="J28" s="31">
        <v>63.253457749147401</v>
      </c>
      <c r="K28" s="18">
        <v>16.954939442774251</v>
      </c>
      <c r="L28" s="18">
        <f t="shared" si="1"/>
        <v>80.208397191921648</v>
      </c>
      <c r="M28" s="31">
        <v>103.80882479589376</v>
      </c>
      <c r="N28" s="31">
        <v>48.192617727100483</v>
      </c>
      <c r="O28" s="20">
        <v>11.3032929618495</v>
      </c>
      <c r="P28" s="20">
        <f t="shared" si="2"/>
        <v>59.495910688949984</v>
      </c>
      <c r="Q28" s="31">
        <v>28.900806090461266</v>
      </c>
      <c r="R28" s="31">
        <v>67.801612180922533</v>
      </c>
      <c r="S28" s="31">
        <v>81.64157824933686</v>
      </c>
      <c r="T28" s="31">
        <v>74.456173137207628</v>
      </c>
      <c r="U28" s="31">
        <v>10.946372592924318</v>
      </c>
      <c r="V28" s="15">
        <f t="shared" si="16"/>
        <v>981</v>
      </c>
      <c r="W28" s="21">
        <f t="shared" si="3"/>
        <v>15</v>
      </c>
      <c r="X28" s="22">
        <f t="shared" si="4"/>
        <v>28.258232404623751</v>
      </c>
      <c r="Y28" s="22">
        <f t="shared" si="17"/>
        <v>1024.2582324046236</v>
      </c>
      <c r="Z28" s="23"/>
      <c r="AA28" s="23">
        <f t="shared" si="5"/>
        <v>107.18973268111199</v>
      </c>
      <c r="AB28" s="24">
        <f t="shared" si="6"/>
        <v>116.51701315925453</v>
      </c>
      <c r="AC28" s="24">
        <f t="shared" si="18"/>
        <v>78.356979227668873</v>
      </c>
      <c r="AD28" s="24">
        <f t="shared" si="7"/>
        <v>6.4844293637397072</v>
      </c>
      <c r="AE28" s="24">
        <f t="shared" si="8"/>
        <v>97.844293637397087</v>
      </c>
      <c r="AF28" s="24">
        <f t="shared" si="9"/>
        <v>80.606109407833543</v>
      </c>
      <c r="AG28" s="23">
        <f t="shared" si="10"/>
        <v>68.253457749147401</v>
      </c>
      <c r="AH28" s="23">
        <f t="shared" si="11"/>
        <v>108.80882479589376</v>
      </c>
      <c r="AI28" s="24">
        <f t="shared" si="12"/>
        <v>58.192617727100483</v>
      </c>
      <c r="AJ28" s="23">
        <f t="shared" si="13"/>
        <v>23.900806090461266</v>
      </c>
      <c r="AK28" s="23">
        <f t="shared" si="14"/>
        <v>67.801612180922533</v>
      </c>
      <c r="AL28" s="23">
        <f t="shared" si="14"/>
        <v>81.64157824933686</v>
      </c>
      <c r="AM28" s="23">
        <f t="shared" si="15"/>
        <v>74.456173137207628</v>
      </c>
    </row>
    <row r="29" spans="1:39" s="54" customFormat="1" ht="17.25" customHeight="1" x14ac:dyDescent="0.3">
      <c r="A29" s="49"/>
      <c r="B29" s="50"/>
      <c r="C29" s="51"/>
      <c r="D29" s="50"/>
      <c r="E29" s="50"/>
      <c r="F29" s="50"/>
      <c r="G29" s="50"/>
      <c r="H29" s="50"/>
      <c r="I29" s="50"/>
      <c r="J29" s="50"/>
      <c r="K29" s="52">
        <v>0.436</v>
      </c>
      <c r="L29" s="50"/>
      <c r="M29" s="50"/>
      <c r="N29" s="50"/>
      <c r="O29" s="52">
        <v>0.249</v>
      </c>
      <c r="P29" s="50"/>
      <c r="Q29" s="50"/>
      <c r="R29" s="50"/>
      <c r="S29" s="50"/>
      <c r="T29" s="50"/>
      <c r="U29" s="50"/>
      <c r="V29" s="50"/>
      <c r="W29" s="53"/>
      <c r="X29" s="50"/>
      <c r="Y29" s="50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</row>
    <row r="30" spans="1:39" s="63" customFormat="1" ht="29.25" customHeight="1" x14ac:dyDescent="0.3">
      <c r="A30" s="55"/>
      <c r="B30" s="56" t="s">
        <v>60</v>
      </c>
      <c r="C30" s="57" t="s">
        <v>61</v>
      </c>
      <c r="D30" s="57" t="s">
        <v>62</v>
      </c>
      <c r="E30" s="58" t="s">
        <v>63</v>
      </c>
      <c r="F30" s="58" t="s">
        <v>4</v>
      </c>
      <c r="G30" s="58" t="s">
        <v>5</v>
      </c>
      <c r="H30" s="58" t="s">
        <v>64</v>
      </c>
      <c r="I30" s="58" t="s">
        <v>7</v>
      </c>
      <c r="J30" s="58" t="s">
        <v>65</v>
      </c>
      <c r="K30" s="59" t="s">
        <v>22</v>
      </c>
      <c r="L30" s="59" t="s">
        <v>62</v>
      </c>
      <c r="M30" s="58" t="s">
        <v>9</v>
      </c>
      <c r="N30" s="58" t="s">
        <v>10</v>
      </c>
      <c r="O30" s="60" t="s">
        <v>22</v>
      </c>
      <c r="P30" s="60" t="s">
        <v>62</v>
      </c>
      <c r="Q30" s="61" t="s">
        <v>11</v>
      </c>
      <c r="R30" s="58" t="s">
        <v>12</v>
      </c>
      <c r="S30" s="58" t="s">
        <v>13</v>
      </c>
      <c r="T30" s="58" t="s">
        <v>14</v>
      </c>
      <c r="U30" s="58" t="s">
        <v>15</v>
      </c>
      <c r="V30" s="58"/>
      <c r="W30" s="55"/>
      <c r="X30" s="62"/>
      <c r="Y30" s="62"/>
    </row>
    <row r="31" spans="1:39" s="7" customFormat="1" ht="13.8" x14ac:dyDescent="0.3">
      <c r="A31" s="64" t="s">
        <v>66</v>
      </c>
      <c r="B31" s="37">
        <f t="shared" ref="B31:V31" si="19">+MIN(B5:B28)</f>
        <v>93.891246684350136</v>
      </c>
      <c r="C31" s="92">
        <f t="shared" si="19"/>
        <v>6</v>
      </c>
      <c r="D31" s="92">
        <f t="shared" si="19"/>
        <v>103.05174710347124</v>
      </c>
      <c r="E31" s="37">
        <f t="shared" si="19"/>
        <v>100</v>
      </c>
      <c r="F31" s="37">
        <f t="shared" si="19"/>
        <v>87</v>
      </c>
      <c r="G31" s="37">
        <f t="shared" si="19"/>
        <v>22</v>
      </c>
      <c r="H31" s="37">
        <f t="shared" si="19"/>
        <v>92</v>
      </c>
      <c r="I31" s="37">
        <f t="shared" si="19"/>
        <v>76.806366047745357</v>
      </c>
      <c r="J31" s="37">
        <f t="shared" si="19"/>
        <v>59.868700265251988</v>
      </c>
      <c r="K31" s="18">
        <f t="shared" si="19"/>
        <v>15.730467715448491</v>
      </c>
      <c r="L31" s="18">
        <f t="shared" si="19"/>
        <v>76.681750925059134</v>
      </c>
      <c r="M31" s="37">
        <f t="shared" si="19"/>
        <v>98</v>
      </c>
      <c r="N31" s="37">
        <f t="shared" si="19"/>
        <v>45.973474801061009</v>
      </c>
      <c r="O31" s="65">
        <f t="shared" si="19"/>
        <v>8.4778256782334775</v>
      </c>
      <c r="P31" s="65">
        <f t="shared" si="19"/>
        <v>56.597753037596398</v>
      </c>
      <c r="Q31" s="37">
        <f t="shared" si="19"/>
        <v>26.931034482758619</v>
      </c>
      <c r="R31" s="37">
        <f t="shared" si="19"/>
        <v>63.862068965517246</v>
      </c>
      <c r="S31" s="37">
        <f t="shared" si="19"/>
        <v>76.897877984084872</v>
      </c>
      <c r="T31" s="37">
        <f t="shared" si="19"/>
        <v>70</v>
      </c>
      <c r="U31" s="37">
        <f t="shared" si="19"/>
        <v>10</v>
      </c>
      <c r="V31" s="37">
        <f t="shared" si="19"/>
        <v>923.99999999999989</v>
      </c>
      <c r="W31" s="37"/>
      <c r="X31" s="66"/>
      <c r="Y31" s="66"/>
      <c r="AB31" s="6"/>
    </row>
    <row r="32" spans="1:39" s="7" customFormat="1" ht="13.8" x14ac:dyDescent="0.3">
      <c r="A32" s="64" t="s">
        <v>67</v>
      </c>
      <c r="B32" s="37">
        <f t="shared" ref="B32:V32" si="20">+MAX(B5:B28)</f>
        <v>113.13311688311688</v>
      </c>
      <c r="C32" s="92">
        <f t="shared" si="20"/>
        <v>15</v>
      </c>
      <c r="D32" s="92">
        <f t="shared" si="20"/>
        <v>128.13311688311688</v>
      </c>
      <c r="E32" s="37">
        <f t="shared" si="20"/>
        <v>119.96915584415586</v>
      </c>
      <c r="F32" s="37">
        <f t="shared" si="20"/>
        <v>109.92532467532466</v>
      </c>
      <c r="G32" s="37">
        <f t="shared" si="20"/>
        <v>30.980519480519483</v>
      </c>
      <c r="H32" s="37">
        <f t="shared" si="20"/>
        <v>112.8051948051948</v>
      </c>
      <c r="I32" s="37">
        <f t="shared" si="20"/>
        <v>94.237012987012989</v>
      </c>
      <c r="J32" s="37">
        <f t="shared" si="20"/>
        <v>72.160714285714292</v>
      </c>
      <c r="K32" s="18">
        <f t="shared" si="20"/>
        <v>20.135092699717781</v>
      </c>
      <c r="L32" s="18">
        <f t="shared" si="20"/>
        <v>92.29580698543208</v>
      </c>
      <c r="M32" s="37">
        <f t="shared" si="20"/>
        <v>118.91720779220779</v>
      </c>
      <c r="N32" s="37">
        <f t="shared" si="20"/>
        <v>54.032467532467528</v>
      </c>
      <c r="O32" s="65">
        <f t="shared" si="20"/>
        <v>11.3032929618495</v>
      </c>
      <c r="P32" s="65">
        <f t="shared" si="20"/>
        <v>65.181293453035877</v>
      </c>
      <c r="Q32" s="37">
        <f t="shared" si="20"/>
        <v>34.084415584415588</v>
      </c>
      <c r="R32" s="37">
        <f t="shared" si="20"/>
        <v>78.168831168831176</v>
      </c>
      <c r="S32" s="37">
        <f t="shared" si="20"/>
        <v>94.124999999999986</v>
      </c>
      <c r="T32" s="37">
        <f t="shared" si="20"/>
        <v>85.840909090909093</v>
      </c>
      <c r="U32" s="37">
        <f t="shared" si="20"/>
        <v>12.620129870129871</v>
      </c>
      <c r="V32" s="37">
        <f t="shared" si="20"/>
        <v>1131</v>
      </c>
      <c r="W32" s="37"/>
      <c r="X32" s="66"/>
      <c r="Y32" s="66"/>
      <c r="AA32" s="25"/>
      <c r="AB32" s="6"/>
    </row>
    <row r="33" spans="1:55" s="7" customFormat="1" ht="52.5" hidden="1" customHeight="1" x14ac:dyDescent="0.4">
      <c r="A33" s="67"/>
      <c r="B33" s="9"/>
      <c r="C33" s="68"/>
      <c r="D33" s="69"/>
      <c r="E33" s="93"/>
      <c r="F33" s="93"/>
      <c r="G33" s="93"/>
      <c r="H33" s="93"/>
      <c r="I33" s="93"/>
      <c r="J33" s="152"/>
      <c r="K33" s="153"/>
      <c r="L33" s="154"/>
      <c r="M33" s="93"/>
      <c r="N33" s="152"/>
      <c r="O33" s="153"/>
      <c r="P33" s="154"/>
      <c r="Q33" s="93"/>
      <c r="R33" s="93"/>
      <c r="S33" s="93"/>
      <c r="T33" s="93"/>
      <c r="U33" s="93"/>
      <c r="V33" s="94"/>
      <c r="W33" s="70"/>
      <c r="X33" s="71"/>
      <c r="Y33" s="70"/>
      <c r="AA33" s="23"/>
      <c r="AB33" s="23"/>
      <c r="AC33" s="72"/>
      <c r="AD33" s="72"/>
      <c r="AE33" s="73"/>
      <c r="AF33" s="74"/>
      <c r="AG33" s="74"/>
    </row>
    <row r="34" spans="1:55" s="7" customFormat="1" ht="42" hidden="1" customHeight="1" x14ac:dyDescent="0.3">
      <c r="A34" s="75"/>
      <c r="B34" s="24"/>
      <c r="C34" s="24"/>
      <c r="D34" s="76"/>
      <c r="E34" s="24"/>
      <c r="F34" s="24"/>
      <c r="G34" s="24"/>
      <c r="H34" s="24"/>
      <c r="I34" s="24"/>
      <c r="J34" s="24"/>
      <c r="K34" s="24"/>
      <c r="L34" s="77"/>
      <c r="M34" s="24"/>
      <c r="N34" s="24"/>
      <c r="O34" s="24"/>
      <c r="P34" s="76"/>
      <c r="Q34" s="24"/>
      <c r="R34" s="24"/>
      <c r="S34" s="24"/>
      <c r="T34" s="24"/>
      <c r="U34" s="24"/>
      <c r="V34" s="76"/>
      <c r="W34" s="13"/>
      <c r="X34" s="13"/>
      <c r="Y34" s="13"/>
      <c r="AA34" s="23"/>
      <c r="AB34" s="23"/>
      <c r="AC34" s="72"/>
      <c r="AD34" s="72"/>
      <c r="AE34" s="74"/>
      <c r="AF34" s="74"/>
      <c r="AG34" s="74"/>
      <c r="AI34" s="13" t="s">
        <v>66</v>
      </c>
      <c r="AK34" s="77">
        <f>V31-691</f>
        <v>232.99999999999989</v>
      </c>
      <c r="AL34" s="77"/>
      <c r="BC34" s="6"/>
    </row>
    <row r="35" spans="1:55" s="7" customFormat="1" ht="42" hidden="1" customHeight="1" x14ac:dyDescent="0.3">
      <c r="A35" s="75"/>
      <c r="B35" s="24"/>
      <c r="C35" s="24"/>
      <c r="D35" s="76"/>
      <c r="E35" s="24"/>
      <c r="F35" s="24"/>
      <c r="G35" s="24"/>
      <c r="H35" s="24"/>
      <c r="I35" s="24"/>
      <c r="J35" s="24"/>
      <c r="K35" s="24"/>
      <c r="L35" s="77"/>
      <c r="M35" s="24"/>
      <c r="N35" s="24"/>
      <c r="O35" s="24"/>
      <c r="P35" s="76"/>
      <c r="Q35" s="24"/>
      <c r="R35" s="24"/>
      <c r="S35" s="24"/>
      <c r="T35" s="24"/>
      <c r="U35" s="24"/>
      <c r="V35" s="76"/>
      <c r="W35" s="13"/>
      <c r="X35" s="13"/>
      <c r="Y35" s="13"/>
      <c r="AA35" s="23"/>
      <c r="AB35" s="23"/>
      <c r="AC35" s="72"/>
      <c r="AD35" s="72"/>
      <c r="AE35" s="74"/>
      <c r="AF35" s="74"/>
      <c r="AG35" s="74"/>
      <c r="AI35" s="13"/>
      <c r="AK35" s="77"/>
      <c r="AL35" s="77"/>
      <c r="BC35" s="6"/>
    </row>
    <row r="36" spans="1:55" s="79" customFormat="1" ht="31.5" hidden="1" customHeight="1" x14ac:dyDescent="0.3">
      <c r="A36" s="78" t="s">
        <v>68</v>
      </c>
      <c r="B36" s="151" t="s">
        <v>69</v>
      </c>
      <c r="C36" s="151"/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1"/>
      <c r="R36" s="151"/>
      <c r="S36" s="151"/>
      <c r="T36" s="151"/>
      <c r="U36" s="151"/>
      <c r="V36" s="151"/>
      <c r="W36" s="151"/>
      <c r="X36" s="151"/>
      <c r="Y36" s="151"/>
      <c r="AA36" s="23"/>
      <c r="AB36" s="23"/>
      <c r="AC36" s="72"/>
      <c r="AD36" s="72"/>
      <c r="AE36" s="74"/>
      <c r="AF36" s="80"/>
      <c r="AG36" s="74"/>
      <c r="AI36" s="79" t="s">
        <v>67</v>
      </c>
      <c r="AK36" s="81">
        <f>V32-754</f>
        <v>377</v>
      </c>
      <c r="AL36" s="81"/>
      <c r="BC36" s="78"/>
    </row>
    <row r="37" spans="1:55" s="7" customFormat="1" ht="33" hidden="1" customHeight="1" x14ac:dyDescent="0.3">
      <c r="A37" s="6"/>
      <c r="B37" s="151" t="s">
        <v>70</v>
      </c>
      <c r="C37" s="151"/>
      <c r="D37" s="151"/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1"/>
      <c r="R37" s="151"/>
      <c r="S37" s="151"/>
      <c r="T37" s="151"/>
      <c r="U37" s="151"/>
      <c r="V37" s="151"/>
      <c r="W37" s="151"/>
      <c r="X37" s="151"/>
      <c r="Y37" s="151"/>
      <c r="AA37" s="23"/>
      <c r="AB37" s="23"/>
      <c r="AC37" s="72"/>
      <c r="AD37" s="72"/>
      <c r="AE37" s="74"/>
      <c r="AF37" s="74"/>
      <c r="AG37" s="74"/>
      <c r="AK37" s="7">
        <f>AK36/3</f>
        <v>125.66666666666667</v>
      </c>
      <c r="BC37" s="6"/>
    </row>
    <row r="38" spans="1:55" s="7" customFormat="1" ht="28.5" hidden="1" customHeight="1" x14ac:dyDescent="0.3">
      <c r="A38" s="6"/>
      <c r="B38" s="151" t="s">
        <v>71</v>
      </c>
      <c r="C38" s="151"/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1"/>
      <c r="Q38" s="151"/>
      <c r="R38" s="151"/>
      <c r="S38" s="151"/>
      <c r="T38" s="151"/>
      <c r="U38" s="151"/>
      <c r="V38" s="151"/>
      <c r="W38" s="151"/>
      <c r="X38" s="151"/>
      <c r="Y38" s="151"/>
      <c r="AA38" s="23"/>
      <c r="AB38" s="23"/>
      <c r="AC38" s="72"/>
      <c r="AD38" s="72"/>
      <c r="AE38" s="74"/>
      <c r="AF38" s="74"/>
      <c r="AG38" s="74"/>
      <c r="BC38" s="6"/>
    </row>
    <row r="39" spans="1:55" s="79" customFormat="1" ht="48" hidden="1" customHeight="1" x14ac:dyDescent="0.3">
      <c r="A39" s="78"/>
      <c r="B39" s="151" t="s">
        <v>72</v>
      </c>
      <c r="C39" s="151"/>
      <c r="D39" s="151"/>
      <c r="E39" s="151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51"/>
      <c r="Q39" s="151"/>
      <c r="R39" s="151"/>
      <c r="S39" s="151"/>
      <c r="T39" s="151"/>
      <c r="U39" s="151"/>
      <c r="V39" s="151"/>
      <c r="W39" s="151"/>
      <c r="X39" s="151"/>
      <c r="Y39" s="151"/>
      <c r="AA39" s="23"/>
      <c r="AB39" s="23"/>
      <c r="AC39" s="72"/>
      <c r="AD39" s="72"/>
      <c r="AE39" s="74"/>
      <c r="AF39" s="80"/>
      <c r="AG39" s="74"/>
      <c r="BC39" s="78"/>
    </row>
    <row r="40" spans="1:55" s="79" customFormat="1" ht="34.5" hidden="1" customHeight="1" x14ac:dyDescent="0.3">
      <c r="A40" s="78"/>
      <c r="B40" s="151" t="s">
        <v>73</v>
      </c>
      <c r="C40" s="151"/>
      <c r="D40" s="151"/>
      <c r="E40" s="151"/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P40" s="151"/>
      <c r="Q40" s="151"/>
      <c r="R40" s="151"/>
      <c r="S40" s="151"/>
      <c r="T40" s="151"/>
      <c r="U40" s="151"/>
      <c r="V40" s="151"/>
      <c r="W40" s="151"/>
      <c r="X40" s="151"/>
      <c r="Y40" s="151"/>
      <c r="AA40" s="23"/>
      <c r="AB40" s="23"/>
      <c r="AC40" s="72"/>
      <c r="AD40" s="72"/>
      <c r="AE40" s="74"/>
      <c r="AF40" s="80"/>
      <c r="AG40" s="74"/>
      <c r="BC40" s="78"/>
    </row>
    <row r="41" spans="1:55" s="79" customFormat="1" ht="13.8" hidden="1" x14ac:dyDescent="0.3">
      <c r="A41" s="78"/>
      <c r="B41" s="151" t="s">
        <v>74</v>
      </c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51"/>
      <c r="Q41" s="151"/>
      <c r="R41" s="151"/>
      <c r="S41" s="151"/>
      <c r="T41" s="151"/>
      <c r="U41" s="151"/>
      <c r="V41" s="151"/>
      <c r="W41" s="151"/>
      <c r="X41" s="151"/>
      <c r="Y41" s="151"/>
      <c r="AA41" s="23"/>
      <c r="AB41" s="23"/>
      <c r="AC41" s="72"/>
      <c r="AD41" s="72"/>
      <c r="AE41" s="74"/>
      <c r="AF41" s="80"/>
      <c r="AG41" s="74"/>
      <c r="BC41" s="78"/>
    </row>
    <row r="42" spans="1:55" s="79" customFormat="1" ht="13.8" hidden="1" x14ac:dyDescent="0.3">
      <c r="A42" s="78"/>
      <c r="B42" s="151" t="s">
        <v>75</v>
      </c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AA42" s="23"/>
      <c r="AB42" s="23"/>
      <c r="AC42" s="72"/>
      <c r="AD42" s="72"/>
      <c r="AE42" s="74"/>
      <c r="AF42" s="80"/>
      <c r="AG42" s="74"/>
      <c r="BC42" s="78"/>
    </row>
    <row r="43" spans="1:55" s="79" customFormat="1" ht="13.8" hidden="1" x14ac:dyDescent="0.3">
      <c r="A43" s="78"/>
      <c r="B43" s="151" t="s">
        <v>76</v>
      </c>
      <c r="C43" s="151"/>
      <c r="D43" s="151"/>
      <c r="E43" s="151"/>
      <c r="F43" s="151"/>
      <c r="G43" s="151"/>
      <c r="H43" s="151"/>
      <c r="I43" s="151"/>
      <c r="J43" s="151"/>
      <c r="K43" s="151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151"/>
      <c r="W43" s="151"/>
      <c r="X43" s="151"/>
      <c r="Y43" s="151"/>
      <c r="AA43" s="23"/>
      <c r="AB43" s="23"/>
      <c r="AC43" s="72"/>
      <c r="AD43" s="72"/>
      <c r="AE43" s="74"/>
      <c r="AF43" s="80"/>
      <c r="AG43" s="74"/>
      <c r="BC43" s="78"/>
    </row>
    <row r="44" spans="1:55" s="83" customFormat="1" hidden="1" x14ac:dyDescent="0.3">
      <c r="A44" s="82"/>
      <c r="B44" s="79"/>
      <c r="C44" s="79"/>
      <c r="D44" s="79"/>
      <c r="E44" s="79"/>
      <c r="F44" s="79"/>
      <c r="G44" s="79"/>
      <c r="H44" s="79"/>
      <c r="I44" s="79"/>
      <c r="J44" s="79"/>
      <c r="K44" s="13"/>
      <c r="L44" s="79"/>
      <c r="M44" s="79"/>
      <c r="N44" s="79"/>
      <c r="O44" s="13"/>
      <c r="P44" s="79"/>
      <c r="Q44" s="79"/>
      <c r="R44" s="79"/>
      <c r="S44" s="79"/>
      <c r="T44" s="79"/>
      <c r="U44" s="79"/>
      <c r="V44" s="79"/>
      <c r="W44" s="79"/>
      <c r="X44" s="79"/>
      <c r="Y44" s="79"/>
      <c r="AA44" s="23"/>
      <c r="AB44" s="23"/>
      <c r="AC44" s="72"/>
      <c r="AD44" s="72"/>
      <c r="AE44" s="74"/>
      <c r="AF44" s="84"/>
      <c r="AG44" s="74"/>
      <c r="BC44" s="82"/>
    </row>
    <row r="45" spans="1:55" s="83" customFormat="1" ht="15" hidden="1" customHeight="1" x14ac:dyDescent="0.3">
      <c r="A45" s="82"/>
      <c r="B45" s="79"/>
      <c r="C45" s="79"/>
      <c r="D45" s="79"/>
      <c r="E45" s="79"/>
      <c r="F45" s="79"/>
      <c r="G45" s="79"/>
      <c r="H45" s="79"/>
      <c r="I45" s="79"/>
      <c r="J45" s="79"/>
      <c r="K45" s="13"/>
      <c r="L45" s="79"/>
      <c r="M45" s="79"/>
      <c r="N45" s="79"/>
      <c r="O45" s="13"/>
      <c r="P45" s="79"/>
      <c r="Q45" s="79"/>
      <c r="R45" s="79"/>
      <c r="S45" s="79"/>
      <c r="T45" s="79"/>
      <c r="U45" s="79"/>
      <c r="V45" s="79"/>
      <c r="W45" s="79"/>
      <c r="X45" s="79"/>
      <c r="Y45" s="79"/>
      <c r="AA45" s="23"/>
      <c r="AB45" s="23"/>
      <c r="AC45" s="72"/>
      <c r="AD45" s="72"/>
      <c r="AE45" s="74"/>
      <c r="AF45" s="84"/>
      <c r="AG45" s="74"/>
      <c r="BC45" s="82"/>
    </row>
    <row r="46" spans="1:55" hidden="1" x14ac:dyDescent="0.3">
      <c r="AA46" s="23"/>
      <c r="AB46" s="23"/>
      <c r="AC46" s="72"/>
      <c r="AD46" s="72"/>
      <c r="AE46" s="74"/>
      <c r="AF46" s="85"/>
      <c r="AG46" s="74"/>
    </row>
    <row r="47" spans="1:55" hidden="1" x14ac:dyDescent="0.3">
      <c r="B47" s="86">
        <v>14.2</v>
      </c>
      <c r="C47" s="86">
        <v>14.2</v>
      </c>
      <c r="D47" s="87">
        <v>14.2</v>
      </c>
      <c r="E47" s="86">
        <v>14.2</v>
      </c>
      <c r="F47" s="86">
        <v>14.2</v>
      </c>
      <c r="G47" s="86">
        <v>14.2</v>
      </c>
      <c r="H47" s="86">
        <v>3.2</v>
      </c>
      <c r="I47" s="86">
        <v>3.2</v>
      </c>
      <c r="J47" s="86">
        <v>3.2</v>
      </c>
      <c r="K47" s="88">
        <v>3.2</v>
      </c>
      <c r="L47" s="86">
        <v>14.2</v>
      </c>
      <c r="M47" s="86">
        <v>14.2</v>
      </c>
      <c r="N47" s="86">
        <v>14.2</v>
      </c>
      <c r="O47" s="88">
        <v>14.2</v>
      </c>
      <c r="P47" s="86">
        <v>14.2</v>
      </c>
      <c r="Q47" s="86">
        <v>14.2</v>
      </c>
      <c r="R47" s="86">
        <v>14.2</v>
      </c>
      <c r="S47" s="86">
        <v>14.2</v>
      </c>
      <c r="T47" s="86">
        <v>16.399999999999999</v>
      </c>
      <c r="U47" s="86">
        <v>16.399999999999999</v>
      </c>
      <c r="V47" s="87">
        <v>16.399999999999999</v>
      </c>
      <c r="W47" s="87">
        <v>16.399999999999999</v>
      </c>
      <c r="X47" s="86">
        <v>15.342857142857101</v>
      </c>
      <c r="Y47" s="86">
        <v>15.581366459627301</v>
      </c>
      <c r="AA47" s="23"/>
      <c r="AB47" s="23"/>
      <c r="AC47" s="72"/>
      <c r="AD47" s="72"/>
      <c r="AE47" s="74"/>
      <c r="AF47" s="85"/>
      <c r="AG47" s="74"/>
    </row>
    <row r="48" spans="1:55" hidden="1" x14ac:dyDescent="0.3">
      <c r="B48" s="86">
        <v>25.744224998704663</v>
      </c>
      <c r="C48" s="86">
        <v>26.35424960454575</v>
      </c>
      <c r="D48" s="87">
        <v>25.838414732743871</v>
      </c>
      <c r="E48" s="86">
        <v>24.867745574013394</v>
      </c>
      <c r="F48" s="86">
        <v>25.923230052764573</v>
      </c>
      <c r="G48" s="86">
        <v>27.675770299041844</v>
      </c>
      <c r="H48" s="86">
        <v>26.641229516730693</v>
      </c>
      <c r="I48" s="86">
        <v>25.440095409365281</v>
      </c>
      <c r="J48" s="86">
        <v>25.781328951356901</v>
      </c>
      <c r="K48" s="88">
        <v>27.135814975934242</v>
      </c>
      <c r="L48" s="87">
        <v>24.789944665800562</v>
      </c>
      <c r="M48" s="86">
        <v>26.253052372912666</v>
      </c>
      <c r="N48" s="86">
        <v>25.266493286798489</v>
      </c>
      <c r="O48" s="88">
        <v>26.061493856801501</v>
      </c>
      <c r="P48" s="87">
        <v>25.264740383207272</v>
      </c>
      <c r="Q48" s="86">
        <v>25.371684263382118</v>
      </c>
      <c r="R48" s="86">
        <v>25.242448269369326</v>
      </c>
      <c r="S48" s="86">
        <v>25.298237944064056</v>
      </c>
      <c r="T48" s="86">
        <v>27.268121777037837</v>
      </c>
      <c r="U48" s="86">
        <v>27.139771631526653</v>
      </c>
      <c r="V48" s="87">
        <v>27.269178848936861</v>
      </c>
      <c r="W48" s="87">
        <v>26.741552905534618</v>
      </c>
      <c r="X48" s="86">
        <v>26.362007514413801</v>
      </c>
      <c r="Y48" s="86">
        <v>26.388076055902101</v>
      </c>
      <c r="AA48" s="89"/>
      <c r="AB48" s="89"/>
      <c r="AC48" s="72"/>
      <c r="AD48" s="72"/>
      <c r="AE48" s="74"/>
      <c r="AF48" s="85"/>
      <c r="AG48" s="74"/>
    </row>
    <row r="49" spans="2:55" hidden="1" x14ac:dyDescent="0.3">
      <c r="B49" s="86">
        <v>5</v>
      </c>
      <c r="C49" s="86">
        <v>4.8021863532741644</v>
      </c>
      <c r="D49" s="87">
        <v>4.3243516331593685</v>
      </c>
      <c r="E49" s="86">
        <v>4.3248253172197249</v>
      </c>
      <c r="F49" s="86">
        <v>4.3585657254519958</v>
      </c>
      <c r="G49" s="86">
        <v>3.2249994447791512</v>
      </c>
      <c r="H49" s="86">
        <v>2.1989191143496694</v>
      </c>
      <c r="I49" s="86">
        <v>2.1173388906376558</v>
      </c>
      <c r="J49" s="86">
        <v>2.1494374781617172</v>
      </c>
      <c r="K49" s="88">
        <v>1.5810883603729489</v>
      </c>
      <c r="L49" s="87">
        <v>2.3084240398332083</v>
      </c>
      <c r="M49" s="86">
        <v>2.386641124810243</v>
      </c>
      <c r="N49" s="86">
        <v>2.6579457960863744</v>
      </c>
      <c r="O49" s="88">
        <v>2.6597231290323675</v>
      </c>
      <c r="P49" s="87">
        <v>2.6579486734859956</v>
      </c>
      <c r="Q49" s="86">
        <v>2.6578799558972119</v>
      </c>
      <c r="R49" s="86">
        <v>2.2303063874913471</v>
      </c>
      <c r="S49" s="86">
        <v>1.7727119887956013</v>
      </c>
      <c r="T49" s="86">
        <v>3.2089158139707306</v>
      </c>
      <c r="U49" s="86">
        <v>3.1876065279520791</v>
      </c>
      <c r="V49" s="87">
        <v>3.1908431152882391</v>
      </c>
      <c r="W49" s="87">
        <v>3.1630911448948758</v>
      </c>
      <c r="X49" s="86">
        <v>2.1240892518315002</v>
      </c>
      <c r="Y49" s="86">
        <v>2.0472758665562001</v>
      </c>
      <c r="AA49" s="90"/>
      <c r="AB49" s="23"/>
      <c r="AC49" s="85"/>
      <c r="AD49" s="85"/>
      <c r="AE49" s="85"/>
      <c r="AF49" s="85"/>
      <c r="AG49" s="85"/>
    </row>
    <row r="50" spans="2:55" hidden="1" x14ac:dyDescent="0.3">
      <c r="B50" s="86">
        <f t="shared" ref="B50:Y50" si="21">SUM(B48:B49)</f>
        <v>30.744224998704663</v>
      </c>
      <c r="C50" s="86">
        <f t="shared" si="21"/>
        <v>31.156435957819916</v>
      </c>
      <c r="D50" s="86">
        <f t="shared" si="21"/>
        <v>30.162766365903238</v>
      </c>
      <c r="E50" s="86">
        <f t="shared" si="21"/>
        <v>29.192570891233117</v>
      </c>
      <c r="F50" s="86">
        <f t="shared" si="21"/>
        <v>30.281795778216569</v>
      </c>
      <c r="G50" s="86">
        <f t="shared" si="21"/>
        <v>30.900769743820995</v>
      </c>
      <c r="H50" s="86">
        <f t="shared" si="21"/>
        <v>28.840148631080361</v>
      </c>
      <c r="I50" s="86">
        <f t="shared" si="21"/>
        <v>27.557434300002935</v>
      </c>
      <c r="J50" s="86">
        <f t="shared" si="21"/>
        <v>27.93076642951862</v>
      </c>
      <c r="K50" s="86">
        <f t="shared" si="21"/>
        <v>28.71690333630719</v>
      </c>
      <c r="L50" s="86">
        <f t="shared" si="21"/>
        <v>27.098368705633771</v>
      </c>
      <c r="M50" s="86">
        <f t="shared" si="21"/>
        <v>28.639693497722909</v>
      </c>
      <c r="N50" s="86">
        <f t="shared" si="21"/>
        <v>27.924439082884863</v>
      </c>
      <c r="O50" s="86">
        <f t="shared" si="21"/>
        <v>28.72121698583387</v>
      </c>
      <c r="P50" s="86">
        <f t="shared" si="21"/>
        <v>27.922689056693269</v>
      </c>
      <c r="Q50" s="86">
        <f t="shared" si="21"/>
        <v>28.02956421927933</v>
      </c>
      <c r="R50" s="86">
        <f t="shared" si="21"/>
        <v>27.472754656860673</v>
      </c>
      <c r="S50" s="86">
        <f t="shared" si="21"/>
        <v>27.070949932859659</v>
      </c>
      <c r="T50" s="86">
        <f t="shared" si="21"/>
        <v>30.477037591008568</v>
      </c>
      <c r="U50" s="86">
        <f t="shared" si="21"/>
        <v>30.327378159478734</v>
      </c>
      <c r="V50" s="86">
        <f t="shared" si="21"/>
        <v>30.460021964225099</v>
      </c>
      <c r="W50" s="86">
        <f t="shared" si="21"/>
        <v>29.904644050429493</v>
      </c>
      <c r="X50" s="86">
        <f t="shared" si="21"/>
        <v>28.4860967662453</v>
      </c>
      <c r="Y50" s="86">
        <f t="shared" si="21"/>
        <v>28.435351922458302</v>
      </c>
      <c r="AA50" s="25"/>
      <c r="AB50" s="24"/>
      <c r="AN50" s="2"/>
      <c r="AO50" s="2"/>
      <c r="AP50" s="2"/>
      <c r="AQ50" s="2"/>
      <c r="AR50" s="2"/>
      <c r="AS50" s="2"/>
      <c r="AT50" s="2"/>
      <c r="AU50" s="2"/>
      <c r="BC50" s="2"/>
    </row>
    <row r="51" spans="2:55" hidden="1" x14ac:dyDescent="0.3">
      <c r="AA51" s="25"/>
      <c r="AB51" s="24"/>
    </row>
    <row r="52" spans="2:55" hidden="1" x14ac:dyDescent="0.3">
      <c r="AA52" s="25"/>
      <c r="AB52" s="24"/>
    </row>
    <row r="53" spans="2:55" hidden="1" x14ac:dyDescent="0.3">
      <c r="AA53" s="25"/>
      <c r="AB53" s="24"/>
    </row>
    <row r="54" spans="2:55" hidden="1" x14ac:dyDescent="0.3">
      <c r="AA54" s="25"/>
      <c r="AB54" s="24"/>
    </row>
    <row r="55" spans="2:55" hidden="1" x14ac:dyDescent="0.3">
      <c r="AA55" s="25"/>
      <c r="AB55" s="24"/>
    </row>
    <row r="56" spans="2:55" hidden="1" x14ac:dyDescent="0.3"/>
  </sheetData>
  <dataConsolidate>
    <dataRefs count="1">
      <dataRef ref="AC33" sheet="24&amp;25-01-2016 " r:id="rId1"/>
    </dataRefs>
  </dataConsolidate>
  <mergeCells count="31">
    <mergeCell ref="R3:R4"/>
    <mergeCell ref="S3:S4"/>
    <mergeCell ref="J33:L33"/>
    <mergeCell ref="N33:P33"/>
    <mergeCell ref="M3:M4"/>
    <mergeCell ref="N3:P3"/>
    <mergeCell ref="Q3:Q4"/>
    <mergeCell ref="B42:Y42"/>
    <mergeCell ref="B43:Y43"/>
    <mergeCell ref="B36:Y36"/>
    <mergeCell ref="B37:Y37"/>
    <mergeCell ref="B38:Y38"/>
    <mergeCell ref="B39:Y39"/>
    <mergeCell ref="B40:Y40"/>
    <mergeCell ref="B41:Y41"/>
    <mergeCell ref="T3:T4"/>
    <mergeCell ref="A1:Y1"/>
    <mergeCell ref="A2:Y2"/>
    <mergeCell ref="A3:A4"/>
    <mergeCell ref="B3:D3"/>
    <mergeCell ref="E3:E4"/>
    <mergeCell ref="F3:F4"/>
    <mergeCell ref="G3:G4"/>
    <mergeCell ref="H3:H4"/>
    <mergeCell ref="I3:I4"/>
    <mergeCell ref="J3:L3"/>
    <mergeCell ref="U3:U4"/>
    <mergeCell ref="V3:V4"/>
    <mergeCell ref="W3:W4"/>
    <mergeCell ref="X3:X4"/>
    <mergeCell ref="Y3:Y4"/>
  </mergeCells>
  <printOptions horizontalCentered="1"/>
  <pageMargins left="0.25" right="0.25" top="0.5" bottom="0.5" header="0.3" footer="0.3"/>
  <pageSetup paperSize="9" scale="80" orientation="landscape" r:id="rId2"/>
  <rowBreaks count="1" manualBreakCount="1">
    <brk id="32" max="54" man="1"/>
  </rowBreaks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31-03-2021.  </vt:lpstr>
      <vt:lpstr>08-12-2017 (3)</vt:lpstr>
      <vt:lpstr>08-12-2017 (2)</vt:lpstr>
      <vt:lpstr>'08-12-2017 (2)'!Print_Area</vt:lpstr>
      <vt:lpstr>'08-12-2017 (3)'!Print_Area</vt:lpstr>
      <vt:lpstr>'31-03-2021. 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GESCOM8974</dc:creator>
  <cp:lastModifiedBy>ADMIN</cp:lastModifiedBy>
  <cp:lastPrinted>2020-11-03T13:19:50Z</cp:lastPrinted>
  <dcterms:created xsi:type="dcterms:W3CDTF">2017-10-03T11:59:45Z</dcterms:created>
  <dcterms:modified xsi:type="dcterms:W3CDTF">2021-03-31T10:26:31Z</dcterms:modified>
</cp:coreProperties>
</file>