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SCADA INFO 2019-20\FRI -2018-19\FRI FY 2019-20\FRI FORMAT FROM APRIL-2019\FRI FORMAT FROM APRIL-2019\"/>
    </mc:Choice>
  </mc:AlternateContent>
  <bookViews>
    <workbookView xWindow="0" yWindow="0" windowWidth="20460" windowHeight="7680" tabRatio="939" firstSheet="4" activeTab="11"/>
  </bookViews>
  <sheets>
    <sheet name="April-19 ABSTRACT " sheetId="4" r:id="rId1"/>
    <sheet name="April-2019 I" sheetId="1" r:id="rId2"/>
    <sheet name="April-2019 ii" sheetId="2" r:id="rId3"/>
    <sheet name="April-2019- III" sheetId="3" r:id="rId4"/>
    <sheet name="MAY-19 ABSTRACT" sheetId="8" r:id="rId5"/>
    <sheet name="MAY-2019 I " sheetId="6" r:id="rId6"/>
    <sheet name="MAY-2019 ii " sheetId="7" r:id="rId7"/>
    <sheet name="MAY-2019- III " sheetId="10" r:id="rId8"/>
    <sheet name="june-19 ABSTRACT" sheetId="14" r:id="rId9"/>
    <sheet name="june-2019 I " sheetId="11" r:id="rId10"/>
    <sheet name="june-2019 II" sheetId="12" r:id="rId11"/>
    <sheet name="june-2019 III" sheetId="13" r:id="rId12"/>
    <sheet name="july-19 ABSTRACT" sheetId="15" r:id="rId13"/>
    <sheet name="july-19 I" sheetId="16" r:id="rId14"/>
    <sheet name="july-2019 II " sheetId="17" r:id="rId15"/>
    <sheet name="july-2019 III " sheetId="18" r:id="rId16"/>
    <sheet name="August-19 ABSTRACT" sheetId="21" r:id="rId17"/>
    <sheet name="AUG-19 Anx- I" sheetId="20" r:id="rId18"/>
    <sheet name="Aug-2-2019 II  " sheetId="22" r:id="rId19"/>
    <sheet name="Aug-2019 III  " sheetId="23" r:id="rId20"/>
    <sheet name="Sept-19 ABSTRACT" sheetId="27" r:id="rId21"/>
    <sheet name="SEPT-19 Anx- I (2)" sheetId="24" r:id="rId22"/>
    <sheet name="SEPT-2019 II   (2)" sheetId="25" r:id="rId23"/>
    <sheet name="SEPT-2019 III   (2)" sheetId="26" r:id="rId24"/>
    <sheet name="Oct-19 ABSTRACT" sheetId="28" r:id="rId25"/>
    <sheet name="OCT-19 Anx- I " sheetId="29" r:id="rId26"/>
    <sheet name="OCT-2019 II" sheetId="30" r:id="rId27"/>
    <sheet name="OCT-2019 III " sheetId="31" r:id="rId28"/>
    <sheet name="NOV-19 ABSTRACT " sheetId="32" r:id="rId29"/>
    <sheet name="NON-19 Anx- I " sheetId="33" r:id="rId30"/>
    <sheet name="NOV-2019 II " sheetId="34" r:id="rId31"/>
    <sheet name="NOV-2019 III  (2)" sheetId="40" r:id="rId32"/>
    <sheet name="DEC-19 ABSTRACT" sheetId="36" r:id="rId33"/>
    <sheet name="DEC-19 Anx- I " sheetId="37" r:id="rId34"/>
    <sheet name="DEC-2019 II " sheetId="38" r:id="rId35"/>
    <sheet name="DEC-2019 III " sheetId="35" r:id="rId36"/>
    <sheet name="JAN-2020 ABSTRACT " sheetId="43" r:id="rId37"/>
    <sheet name="JAN-2020 Anx- I " sheetId="44" r:id="rId38"/>
    <sheet name="JAN-2020 II" sheetId="46" r:id="rId39"/>
    <sheet name="JAN-2020 III" sheetId="45" r:id="rId40"/>
    <sheet name="FEB-2020 ABSTRACT " sheetId="50" r:id="rId41"/>
    <sheet name="FEB-20 Anx- I " sheetId="51" r:id="rId42"/>
    <sheet name="FEB-2020 II " sheetId="52" r:id="rId43"/>
    <sheet name="FEB-2020 III" sheetId="53" r:id="rId44"/>
    <sheet name="TOTAL Abstract FY 19-20" sheetId="5" r:id="rId45"/>
    <sheet name="MARCH-2020 ABSTRACT " sheetId="55" r:id="rId46"/>
    <sheet name="MAR-2020 Anx- I " sheetId="60" r:id="rId47"/>
    <sheet name="MAR-2020 II  " sheetId="61" r:id="rId48"/>
    <sheet name="MAR-2020 III " sheetId="62" r:id="rId49"/>
  </sheets>
  <externalReferences>
    <externalReference r:id="rId50"/>
    <externalReference r:id="rId51"/>
  </externalReferences>
  <definedNames>
    <definedName name="_xlnm.Print_Area" localSheetId="0">'April-19 ABSTRACT '!$A$1:$S$11</definedName>
    <definedName name="_xlnm.Print_Area" localSheetId="1">'April-2019 I'!$A$1:$S$16</definedName>
    <definedName name="_xlnm.Print_Area" localSheetId="2">'April-2019 ii'!$A$1:$S$52</definedName>
    <definedName name="_xlnm.Print_Area" localSheetId="3">'April-2019- III'!$A$1:$S$23</definedName>
    <definedName name="_xlnm.Print_Area" localSheetId="17">'AUG-19 Anx- I'!$A$1:$S$16</definedName>
    <definedName name="_xlnm.Print_Area" localSheetId="19">'Aug-2019 III  '!$A$1:$S$23</definedName>
    <definedName name="_xlnm.Print_Area" localSheetId="18">'Aug-2-2019 II  '!$A$1:$S$52</definedName>
    <definedName name="_xlnm.Print_Area" localSheetId="32">'DEC-19 ABSTRACT'!$A$1:$S$17</definedName>
    <definedName name="_xlnm.Print_Area" localSheetId="33">'DEC-19 Anx- I '!$A$1:$S$16</definedName>
    <definedName name="_xlnm.Print_Area" localSheetId="34">'DEC-2019 II '!$A$1:$S$52</definedName>
    <definedName name="_xlnm.Print_Area" localSheetId="35">'DEC-2019 III '!$A$1:$S$23</definedName>
    <definedName name="_xlnm.Print_Area" localSheetId="41">'FEB-20 Anx- I '!$A$1:$S$16</definedName>
    <definedName name="_xlnm.Print_Area" localSheetId="40">'FEB-2020 ABSTRACT '!$A$1:$S$17</definedName>
    <definedName name="_xlnm.Print_Area" localSheetId="42">'FEB-2020 II '!$A$1:$S$52</definedName>
    <definedName name="_xlnm.Print_Area" localSheetId="43">'FEB-2020 III'!$A$1:$S$23</definedName>
    <definedName name="_xlnm.Print_Area" localSheetId="36">'JAN-2020 ABSTRACT '!$A$1:$S$17</definedName>
    <definedName name="_xlnm.Print_Area" localSheetId="37">'JAN-2020 Anx- I '!$A$1:$S$16</definedName>
    <definedName name="_xlnm.Print_Area" localSheetId="38">'JAN-2020 II'!$A$1:$S$52</definedName>
    <definedName name="_xlnm.Print_Area" localSheetId="39">'JAN-2020 III'!$A$1:$S$23</definedName>
    <definedName name="_xlnm.Print_Area" localSheetId="13">'july-19 I'!$A$1:$S$16</definedName>
    <definedName name="_xlnm.Print_Area" localSheetId="14">'july-2019 II '!$A$1:$S$52</definedName>
    <definedName name="_xlnm.Print_Area" localSheetId="15">'july-2019 III '!$A$1:$S$23</definedName>
    <definedName name="_xlnm.Print_Area" localSheetId="8">'june-19 ABSTRACT'!$A$1:$S$17</definedName>
    <definedName name="_xlnm.Print_Area" localSheetId="9">'june-2019 I '!$A$1:$S$16</definedName>
    <definedName name="_xlnm.Print_Area" localSheetId="10">'june-2019 II'!$A$1:$S$52</definedName>
    <definedName name="_xlnm.Print_Area" localSheetId="11">'june-2019 III'!$A$1:$S$23</definedName>
    <definedName name="_xlnm.Print_Area" localSheetId="46">'MAR-2020 Anx- I '!$A$1:$S$16</definedName>
    <definedName name="_xlnm.Print_Area" localSheetId="47">'MAR-2020 II  '!$A$1:$S$52</definedName>
    <definedName name="_xlnm.Print_Area" localSheetId="48">'MAR-2020 III '!$A$1:$S$23</definedName>
    <definedName name="_xlnm.Print_Area" localSheetId="45">'MARCH-2020 ABSTRACT '!$A$1:$S$17</definedName>
    <definedName name="_xlnm.Print_Area" localSheetId="4">'MAY-19 ABSTRACT'!$A$1:$S$11</definedName>
    <definedName name="_xlnm.Print_Area" localSheetId="5">'MAY-2019 I '!$A$1:$S$16</definedName>
    <definedName name="_xlnm.Print_Area" localSheetId="6">'MAY-2019 ii '!$A$1:$S$52</definedName>
    <definedName name="_xlnm.Print_Area" localSheetId="7">'MAY-2019- III '!$A$1:$S$23</definedName>
    <definedName name="_xlnm.Print_Area" localSheetId="29">'NON-19 Anx- I '!$A$1:$S$16</definedName>
    <definedName name="_xlnm.Print_Area" localSheetId="28">'NOV-19 ABSTRACT '!$A$1:$S$17</definedName>
    <definedName name="_xlnm.Print_Area" localSheetId="30">'NOV-2019 II '!$A$1:$S$52</definedName>
    <definedName name="_xlnm.Print_Area" localSheetId="31">'NOV-2019 III  (2)'!$A$1:$S$23</definedName>
    <definedName name="_xlnm.Print_Area" localSheetId="24">'Oct-19 ABSTRACT'!$A$1:$S$17</definedName>
    <definedName name="_xlnm.Print_Area" localSheetId="25">'OCT-19 Anx- I '!$A$1:$S$16</definedName>
    <definedName name="_xlnm.Print_Area" localSheetId="26">'OCT-2019 II'!$A$1:$S$52</definedName>
    <definedName name="_xlnm.Print_Area" localSheetId="27">'OCT-2019 III '!$A$1:$S$23</definedName>
    <definedName name="_xlnm.Print_Area" localSheetId="21">'SEPT-19 Anx- I (2)'!$A$1:$S$16</definedName>
    <definedName name="_xlnm.Print_Area" localSheetId="22">'SEPT-2019 II   (2)'!$A$1:$S$52</definedName>
    <definedName name="_xlnm.Print_Area" localSheetId="23">'SEPT-2019 III   (2)'!$A$1:$S$23</definedName>
    <definedName name="_xlnm.Print_Titles" localSheetId="2">'April-2019 ii'!$4:$7</definedName>
    <definedName name="_xlnm.Print_Titles" localSheetId="18">'Aug-2-2019 II  '!$4:$7</definedName>
    <definedName name="_xlnm.Print_Titles" localSheetId="34">'DEC-2019 II '!$4:$7</definedName>
    <definedName name="_xlnm.Print_Titles" localSheetId="42">'FEB-2020 II '!$4:$7</definedName>
    <definedName name="_xlnm.Print_Titles" localSheetId="38">'JAN-2020 II'!$4:$7</definedName>
    <definedName name="_xlnm.Print_Titles" localSheetId="14">'july-2019 II '!$4:$7</definedName>
    <definedName name="_xlnm.Print_Titles" localSheetId="10">'june-2019 II'!$4:$7</definedName>
    <definedName name="_xlnm.Print_Titles" localSheetId="47">'MAR-2020 II  '!$4:$7</definedName>
    <definedName name="_xlnm.Print_Titles" localSheetId="6">'MAY-2019 ii '!$4:$7</definedName>
    <definedName name="_xlnm.Print_Titles" localSheetId="30">'NOV-2019 II '!$4:$7</definedName>
    <definedName name="_xlnm.Print_Titles" localSheetId="26">'OCT-2019 II'!$4:$7</definedName>
    <definedName name="_xlnm.Print_Titles" localSheetId="22">'SEPT-2019 II   (2)'!$4:$7</definedName>
  </definedNames>
  <calcPr calcId="152511"/>
</workbook>
</file>

<file path=xl/calcChain.xml><?xml version="1.0" encoding="utf-8"?>
<calcChain xmlns="http://schemas.openxmlformats.org/spreadsheetml/2006/main">
  <c r="N8" i="61" l="1"/>
  <c r="J8" i="61"/>
  <c r="I21" i="62" l="1"/>
  <c r="I9" i="55" s="1"/>
  <c r="H21" i="62"/>
  <c r="H9" i="55" s="1"/>
  <c r="F21" i="62"/>
  <c r="F9" i="55" s="1"/>
  <c r="E21" i="62"/>
  <c r="E9" i="55" s="1"/>
  <c r="D21" i="62"/>
  <c r="D9" i="55" s="1"/>
  <c r="C21" i="62"/>
  <c r="C9" i="55" s="1"/>
  <c r="L20" i="62"/>
  <c r="O20" i="62" s="1"/>
  <c r="N20" i="62" s="1"/>
  <c r="J20" i="62"/>
  <c r="J19" i="62"/>
  <c r="N19" i="62" s="1"/>
  <c r="L18" i="62"/>
  <c r="O18" i="62" s="1"/>
  <c r="N18" i="62" s="1"/>
  <c r="J18" i="62"/>
  <c r="J17" i="62"/>
  <c r="L17" i="62" s="1"/>
  <c r="O17" i="62" s="1"/>
  <c r="N17" i="62" s="1"/>
  <c r="L16" i="62"/>
  <c r="O16" i="62" s="1"/>
  <c r="N16" i="62" s="1"/>
  <c r="J16" i="62"/>
  <c r="J15" i="62"/>
  <c r="N15" i="62" s="1"/>
  <c r="N14" i="62"/>
  <c r="J14" i="62"/>
  <c r="J13" i="62"/>
  <c r="L13" i="62" s="1"/>
  <c r="O13" i="62" s="1"/>
  <c r="N13" i="62" s="1"/>
  <c r="L12" i="62"/>
  <c r="O12" i="62" s="1"/>
  <c r="N12" i="62" s="1"/>
  <c r="J12" i="62"/>
  <c r="J11" i="62"/>
  <c r="L11" i="62" s="1"/>
  <c r="O11" i="62" s="1"/>
  <c r="N11" i="62" s="1"/>
  <c r="N10" i="62"/>
  <c r="J10" i="62"/>
  <c r="J9" i="62"/>
  <c r="N9" i="62" s="1"/>
  <c r="J8" i="62"/>
  <c r="L8" i="62" s="1"/>
  <c r="G58" i="61"/>
  <c r="I57" i="61"/>
  <c r="G56" i="61"/>
  <c r="O8" i="62" l="1"/>
  <c r="N8" i="62" s="1"/>
  <c r="M8" i="62"/>
  <c r="M11" i="62"/>
  <c r="M12" i="62"/>
  <c r="M13" i="62"/>
  <c r="M16" i="62"/>
  <c r="M17" i="62"/>
  <c r="M18" i="62"/>
  <c r="M20" i="62"/>
  <c r="I50" i="61"/>
  <c r="I8" i="55" s="1"/>
  <c r="H50" i="61"/>
  <c r="H8" i="55" s="1"/>
  <c r="F50" i="61"/>
  <c r="F8" i="55" s="1"/>
  <c r="E50" i="61"/>
  <c r="E8" i="55" s="1"/>
  <c r="D50" i="61"/>
  <c r="D8" i="55" s="1"/>
  <c r="C50" i="61"/>
  <c r="J49" i="61"/>
  <c r="N49" i="61" s="1"/>
  <c r="J48" i="61"/>
  <c r="N48" i="61" s="1"/>
  <c r="L47" i="61"/>
  <c r="J47" i="61"/>
  <c r="N47" i="61" s="1"/>
  <c r="L46" i="61"/>
  <c r="J46" i="61"/>
  <c r="N46" i="61" s="1"/>
  <c r="J45" i="61"/>
  <c r="N45" i="61" s="1"/>
  <c r="J44" i="61"/>
  <c r="N44" i="61" s="1"/>
  <c r="L43" i="61"/>
  <c r="J43" i="61"/>
  <c r="N43" i="61" s="1"/>
  <c r="L42" i="61"/>
  <c r="J42" i="61"/>
  <c r="N42" i="61" s="1"/>
  <c r="J41" i="61"/>
  <c r="N41" i="61" s="1"/>
  <c r="J40" i="61"/>
  <c r="N40" i="61" s="1"/>
  <c r="L39" i="61"/>
  <c r="J39" i="61"/>
  <c r="N39" i="61" s="1"/>
  <c r="L38" i="61"/>
  <c r="J38" i="61"/>
  <c r="N38" i="61" s="1"/>
  <c r="J37" i="61"/>
  <c r="N37" i="61" s="1"/>
  <c r="J36" i="61"/>
  <c r="N36" i="61" s="1"/>
  <c r="L35" i="61"/>
  <c r="J35" i="61"/>
  <c r="N35" i="61" s="1"/>
  <c r="L34" i="61"/>
  <c r="J34" i="61"/>
  <c r="N34" i="61" s="1"/>
  <c r="J33" i="61"/>
  <c r="N33" i="61" s="1"/>
  <c r="J32" i="61"/>
  <c r="N32" i="61" s="1"/>
  <c r="L31" i="61"/>
  <c r="J31" i="61"/>
  <c r="N31" i="61" s="1"/>
  <c r="L30" i="61"/>
  <c r="J30" i="61"/>
  <c r="N30" i="61" s="1"/>
  <c r="J29" i="61"/>
  <c r="N29" i="61" s="1"/>
  <c r="J28" i="61"/>
  <c r="N28" i="61" s="1"/>
  <c r="L27" i="61"/>
  <c r="J27" i="61"/>
  <c r="N27" i="61" s="1"/>
  <c r="L26" i="61"/>
  <c r="J26" i="61"/>
  <c r="N26" i="61" s="1"/>
  <c r="J25" i="61"/>
  <c r="N25" i="61" s="1"/>
  <c r="J24" i="61"/>
  <c r="N24" i="61" s="1"/>
  <c r="L23" i="61"/>
  <c r="J23" i="61"/>
  <c r="N23" i="61" s="1"/>
  <c r="M27" i="61" l="1"/>
  <c r="O27" i="61"/>
  <c r="M30" i="61"/>
  <c r="O30" i="61"/>
  <c r="M38" i="61"/>
  <c r="O38" i="61"/>
  <c r="M43" i="61"/>
  <c r="O43" i="61"/>
  <c r="M46" i="61"/>
  <c r="O46" i="61"/>
  <c r="M34" i="61"/>
  <c r="O34" i="61"/>
  <c r="M23" i="61"/>
  <c r="O23" i="61"/>
  <c r="M26" i="61"/>
  <c r="O26" i="61"/>
  <c r="M31" i="61"/>
  <c r="O31" i="61"/>
  <c r="M39" i="61"/>
  <c r="O39" i="61"/>
  <c r="M42" i="61"/>
  <c r="O42" i="61"/>
  <c r="M47" i="61"/>
  <c r="O47" i="61"/>
  <c r="M35" i="61"/>
  <c r="O35" i="61"/>
  <c r="C8" i="55"/>
  <c r="J22" i="61"/>
  <c r="J21" i="61"/>
  <c r="N21" i="61" s="1"/>
  <c r="J20" i="61"/>
  <c r="N20" i="61" s="1"/>
  <c r="J19" i="61"/>
  <c r="J18" i="61"/>
  <c r="J17" i="61"/>
  <c r="N17" i="61" s="1"/>
  <c r="J16" i="61"/>
  <c r="N16" i="61" s="1"/>
  <c r="J15" i="61"/>
  <c r="J14" i="61"/>
  <c r="J13" i="61"/>
  <c r="J12" i="61"/>
  <c r="N12" i="61" s="1"/>
  <c r="J11" i="61"/>
  <c r="N11" i="61" s="1"/>
  <c r="J10" i="61"/>
  <c r="J9" i="61"/>
  <c r="I14" i="60"/>
  <c r="I7" i="55" s="1"/>
  <c r="H14" i="60"/>
  <c r="H7" i="55" s="1"/>
  <c r="F14" i="60"/>
  <c r="F7" i="55" s="1"/>
  <c r="E14" i="60"/>
  <c r="E7" i="55" s="1"/>
  <c r="D14" i="60"/>
  <c r="D7" i="55" s="1"/>
  <c r="C14" i="60"/>
  <c r="Y13" i="60"/>
  <c r="J13" i="60"/>
  <c r="Y12" i="60"/>
  <c r="X12" i="60"/>
  <c r="J12" i="60"/>
  <c r="N12" i="60" s="1"/>
  <c r="Y11" i="60"/>
  <c r="C7" i="55" l="1"/>
  <c r="L10" i="61"/>
  <c r="O10" i="61" s="1"/>
  <c r="N10" i="61"/>
  <c r="L14" i="61"/>
  <c r="O14" i="61" s="1"/>
  <c r="N14" i="61"/>
  <c r="L18" i="61"/>
  <c r="O18" i="61" s="1"/>
  <c r="N18" i="61"/>
  <c r="L22" i="61"/>
  <c r="O22" i="61" s="1"/>
  <c r="N22" i="61"/>
  <c r="L15" i="61"/>
  <c r="O15" i="61" s="1"/>
  <c r="N15" i="61"/>
  <c r="L19" i="61"/>
  <c r="O19" i="61" s="1"/>
  <c r="N19" i="61"/>
  <c r="L13" i="60"/>
  <c r="N13" i="60"/>
  <c r="L9" i="61"/>
  <c r="O9" i="61" s="1"/>
  <c r="N9" i="61"/>
  <c r="L13" i="61"/>
  <c r="O13" i="61" s="1"/>
  <c r="N13" i="61"/>
  <c r="M18" i="61"/>
  <c r="M22" i="61"/>
  <c r="M15" i="61"/>
  <c r="M19" i="61"/>
  <c r="M10" i="61"/>
  <c r="M14" i="61"/>
  <c r="M9" i="61"/>
  <c r="M13" i="61"/>
  <c r="J50" i="61"/>
  <c r="L11" i="60"/>
  <c r="J11" i="60"/>
  <c r="N11" i="60" s="1"/>
  <c r="Y10" i="60"/>
  <c r="L10" i="60"/>
  <c r="O10" i="60" s="1"/>
  <c r="J10" i="60"/>
  <c r="N10" i="60" s="1"/>
  <c r="Y9" i="60"/>
  <c r="L9" i="60"/>
  <c r="O9" i="60" s="1"/>
  <c r="J9" i="60"/>
  <c r="N9" i="60" s="1"/>
  <c r="Y8" i="60"/>
  <c r="J8" i="60"/>
  <c r="N8" i="60" s="1"/>
  <c r="M11" i="60" l="1"/>
  <c r="O11" i="60"/>
  <c r="L8" i="60"/>
  <c r="O8" i="60" s="1"/>
  <c r="M9" i="60"/>
  <c r="M10" i="60"/>
  <c r="J8" i="55"/>
  <c r="N50" i="61"/>
  <c r="N8" i="55" s="1"/>
  <c r="M13" i="60"/>
  <c r="O13" i="60"/>
  <c r="I10" i="55"/>
  <c r="H10" i="55"/>
  <c r="F10" i="55"/>
  <c r="E10" i="55"/>
  <c r="D10" i="55"/>
  <c r="C10" i="55"/>
  <c r="X8" i="55"/>
  <c r="D12" i="5"/>
  <c r="D11" i="5"/>
  <c r="D10" i="5"/>
  <c r="D9" i="5"/>
  <c r="D8" i="5"/>
  <c r="D7" i="5"/>
  <c r="D6" i="5"/>
  <c r="M8" i="60" l="1"/>
  <c r="J10" i="55"/>
  <c r="I21" i="53"/>
  <c r="H21" i="53"/>
  <c r="J21" i="53" s="1"/>
  <c r="E21" i="53"/>
  <c r="D21" i="53"/>
  <c r="C21" i="53"/>
  <c r="J20" i="53"/>
  <c r="N20" i="53" s="1"/>
  <c r="N19" i="53"/>
  <c r="L19" i="53"/>
  <c r="O19" i="53" s="1"/>
  <c r="J19" i="53"/>
  <c r="J18" i="53"/>
  <c r="L18" i="53" s="1"/>
  <c r="N17" i="53"/>
  <c r="L17" i="53"/>
  <c r="M17" i="53" s="1"/>
  <c r="J17" i="53"/>
  <c r="O18" i="53" l="1"/>
  <c r="M18" i="53"/>
  <c r="O17" i="53"/>
  <c r="N18" i="53"/>
  <c r="M19" i="53"/>
  <c r="L20" i="53"/>
  <c r="N21" i="53"/>
  <c r="N16" i="53"/>
  <c r="L16" i="53"/>
  <c r="O16" i="53" s="1"/>
  <c r="J16" i="53"/>
  <c r="J15" i="53"/>
  <c r="L15" i="53" s="1"/>
  <c r="N14" i="53"/>
  <c r="L14" i="53"/>
  <c r="M14" i="53" s="1"/>
  <c r="J14" i="53"/>
  <c r="J13" i="53"/>
  <c r="N13" i="53" s="1"/>
  <c r="O15" i="53" l="1"/>
  <c r="M15" i="53"/>
  <c r="L13" i="53"/>
  <c r="O14" i="53"/>
  <c r="N15" i="53"/>
  <c r="M16" i="53"/>
  <c r="M20" i="53"/>
  <c r="O20" i="53"/>
  <c r="N12" i="53"/>
  <c r="L12" i="53"/>
  <c r="M12" i="53" s="1"/>
  <c r="J12" i="53"/>
  <c r="M13" i="53" l="1"/>
  <c r="O13" i="53"/>
  <c r="J11" i="53"/>
  <c r="N11" i="53" s="1"/>
  <c r="F11" i="53"/>
  <c r="F21" i="53" s="1"/>
  <c r="L21" i="53" s="1"/>
  <c r="J10" i="53"/>
  <c r="N10" i="53" s="1"/>
  <c r="N9" i="53"/>
  <c r="L9" i="53"/>
  <c r="O9" i="53" s="1"/>
  <c r="J9" i="53"/>
  <c r="J8" i="53"/>
  <c r="L8" i="53" s="1"/>
  <c r="M8" i="53" l="1"/>
  <c r="O8" i="53"/>
  <c r="N8" i="53"/>
  <c r="M9" i="53"/>
  <c r="L10" i="53"/>
  <c r="M21" i="53"/>
  <c r="O21" i="53"/>
  <c r="L11" i="53"/>
  <c r="G58" i="52"/>
  <c r="I57" i="52"/>
  <c r="G56" i="52"/>
  <c r="I50" i="52"/>
  <c r="H50" i="52"/>
  <c r="E50" i="52"/>
  <c r="D50" i="52"/>
  <c r="C50" i="52"/>
  <c r="N49" i="52"/>
  <c r="L49" i="52"/>
  <c r="O49" i="52" s="1"/>
  <c r="J49" i="52"/>
  <c r="J48" i="52"/>
  <c r="L48" i="52" s="1"/>
  <c r="N47" i="52"/>
  <c r="L47" i="52"/>
  <c r="M47" i="52" s="1"/>
  <c r="J47" i="52"/>
  <c r="J46" i="52"/>
  <c r="N46" i="52" s="1"/>
  <c r="N45" i="52"/>
  <c r="L45" i="52"/>
  <c r="O45" i="52" s="1"/>
  <c r="J45" i="52"/>
  <c r="J44" i="52"/>
  <c r="L44" i="52" s="1"/>
  <c r="N43" i="52"/>
  <c r="L43" i="52"/>
  <c r="M43" i="52" s="1"/>
  <c r="J43" i="52"/>
  <c r="J42" i="52"/>
  <c r="N42" i="52" s="1"/>
  <c r="N41" i="52"/>
  <c r="L41" i="52"/>
  <c r="O41" i="52" s="1"/>
  <c r="J41" i="52"/>
  <c r="J40" i="52"/>
  <c r="L40" i="52" s="1"/>
  <c r="N39" i="52"/>
  <c r="L39" i="52"/>
  <c r="M39" i="52" s="1"/>
  <c r="J39" i="52"/>
  <c r="J38" i="52"/>
  <c r="N38" i="52" s="1"/>
  <c r="N37" i="52"/>
  <c r="L37" i="52"/>
  <c r="O37" i="52" s="1"/>
  <c r="J37" i="52"/>
  <c r="J36" i="52"/>
  <c r="L36" i="52" s="1"/>
  <c r="N35" i="52"/>
  <c r="L35" i="52"/>
  <c r="M35" i="52" s="1"/>
  <c r="J35" i="52"/>
  <c r="J34" i="52"/>
  <c r="N34" i="52" s="1"/>
  <c r="N33" i="52"/>
  <c r="L33" i="52"/>
  <c r="O33" i="52" s="1"/>
  <c r="J33" i="52"/>
  <c r="J32" i="52"/>
  <c r="L32" i="52" s="1"/>
  <c r="J31" i="52"/>
  <c r="N31" i="52" s="1"/>
  <c r="N30" i="52"/>
  <c r="L30" i="52"/>
  <c r="M30" i="52" s="1"/>
  <c r="J30" i="52"/>
  <c r="J29" i="52"/>
  <c r="N29" i="52" s="1"/>
  <c r="N28" i="52"/>
  <c r="L28" i="52"/>
  <c r="O28" i="52" s="1"/>
  <c r="J28" i="52"/>
  <c r="L27" i="52"/>
  <c r="O27" i="52" s="1"/>
  <c r="J27" i="52"/>
  <c r="N27" i="52" s="1"/>
  <c r="M27" i="52" s="1"/>
  <c r="J26" i="52"/>
  <c r="L26" i="52" s="1"/>
  <c r="N25" i="52"/>
  <c r="L25" i="52"/>
  <c r="M25" i="52" s="1"/>
  <c r="J25" i="52"/>
  <c r="J24" i="52"/>
  <c r="N24" i="52" s="1"/>
  <c r="N23" i="52"/>
  <c r="L23" i="52"/>
  <c r="O23" i="52" s="1"/>
  <c r="J23" i="52"/>
  <c r="J22" i="52"/>
  <c r="L22" i="52" s="1"/>
  <c r="N21" i="52"/>
  <c r="L21" i="52"/>
  <c r="M21" i="52" s="1"/>
  <c r="J21" i="52"/>
  <c r="J20" i="52"/>
  <c r="N20" i="52" s="1"/>
  <c r="N19" i="52"/>
  <c r="L19" i="52"/>
  <c r="O19" i="52" s="1"/>
  <c r="J19" i="52"/>
  <c r="J18" i="52"/>
  <c r="L18" i="52" s="1"/>
  <c r="N17" i="52"/>
  <c r="L17" i="52"/>
  <c r="M17" i="52" s="1"/>
  <c r="J17" i="52"/>
  <c r="J16" i="52"/>
  <c r="N16" i="52" s="1"/>
  <c r="N15" i="52"/>
  <c r="L15" i="52"/>
  <c r="O15" i="52" s="1"/>
  <c r="J15" i="52"/>
  <c r="J14" i="52"/>
  <c r="N14" i="52" s="1"/>
  <c r="M32" i="52" l="1"/>
  <c r="O32" i="52"/>
  <c r="M36" i="52"/>
  <c r="O36" i="52"/>
  <c r="M40" i="52"/>
  <c r="O40" i="52"/>
  <c r="M44" i="52"/>
  <c r="O44" i="52"/>
  <c r="M48" i="52"/>
  <c r="O48" i="52"/>
  <c r="M18" i="52"/>
  <c r="O18" i="52"/>
  <c r="M22" i="52"/>
  <c r="O22" i="52"/>
  <c r="O26" i="52"/>
  <c r="M26" i="52"/>
  <c r="M15" i="52"/>
  <c r="L16" i="52"/>
  <c r="O17" i="52"/>
  <c r="N18" i="52"/>
  <c r="M19" i="52"/>
  <c r="L20" i="52"/>
  <c r="O21" i="52"/>
  <c r="N22" i="52"/>
  <c r="M23" i="52"/>
  <c r="L24" i="52"/>
  <c r="O25" i="52"/>
  <c r="N26" i="52"/>
  <c r="M28" i="52"/>
  <c r="L29" i="52"/>
  <c r="O30" i="52"/>
  <c r="N32" i="52"/>
  <c r="M33" i="52"/>
  <c r="L34" i="52"/>
  <c r="O35" i="52"/>
  <c r="N36" i="52"/>
  <c r="M37" i="52"/>
  <c r="L38" i="52"/>
  <c r="O39" i="52"/>
  <c r="N40" i="52"/>
  <c r="M41" i="52"/>
  <c r="L42" i="52"/>
  <c r="O43" i="52"/>
  <c r="N44" i="52"/>
  <c r="M45" i="52"/>
  <c r="L46" i="52"/>
  <c r="O47" i="52"/>
  <c r="N48" i="52"/>
  <c r="M49" i="52"/>
  <c r="O11" i="53"/>
  <c r="M11" i="53"/>
  <c r="L31" i="52"/>
  <c r="O31" i="52" s="1"/>
  <c r="M10" i="53"/>
  <c r="O10" i="53"/>
  <c r="F14" i="52"/>
  <c r="J13" i="52"/>
  <c r="L13" i="52" s="1"/>
  <c r="N12" i="52"/>
  <c r="L12" i="52"/>
  <c r="M12" i="52" s="1"/>
  <c r="J12" i="52"/>
  <c r="J11" i="52"/>
  <c r="N11" i="52" s="1"/>
  <c r="N10" i="52"/>
  <c r="L10" i="52"/>
  <c r="O10" i="52" s="1"/>
  <c r="J10" i="52"/>
  <c r="J9" i="52"/>
  <c r="L9" i="52" s="1"/>
  <c r="N8" i="52"/>
  <c r="J8" i="52"/>
  <c r="J50" i="52" s="1"/>
  <c r="N50" i="52" s="1"/>
  <c r="I14" i="51"/>
  <c r="H14" i="51"/>
  <c r="F14" i="51"/>
  <c r="E14" i="51"/>
  <c r="D14" i="51"/>
  <c r="C14" i="51"/>
  <c r="M9" i="52" l="1"/>
  <c r="O9" i="52"/>
  <c r="M13" i="52"/>
  <c r="O13" i="52"/>
  <c r="N9" i="52"/>
  <c r="M10" i="52"/>
  <c r="L11" i="52"/>
  <c r="O12" i="52"/>
  <c r="N13" i="52"/>
  <c r="O46" i="52"/>
  <c r="M46" i="52"/>
  <c r="O42" i="52"/>
  <c r="M42" i="52"/>
  <c r="O38" i="52"/>
  <c r="M38" i="52"/>
  <c r="O34" i="52"/>
  <c r="M34" i="52"/>
  <c r="O29" i="52"/>
  <c r="M29" i="52"/>
  <c r="M24" i="52"/>
  <c r="O24" i="52"/>
  <c r="O20" i="52"/>
  <c r="M20" i="52"/>
  <c r="M16" i="52"/>
  <c r="O16" i="52"/>
  <c r="F50" i="52"/>
  <c r="L14" i="52"/>
  <c r="M31" i="52"/>
  <c r="Y13" i="51"/>
  <c r="L13" i="51"/>
  <c r="O13" i="51" s="1"/>
  <c r="J13" i="51"/>
  <c r="N13" i="51" s="1"/>
  <c r="X12" i="51"/>
  <c r="Y12" i="51" s="1"/>
  <c r="J12" i="51"/>
  <c r="N12" i="51" s="1"/>
  <c r="Y11" i="51"/>
  <c r="L12" i="51" l="1"/>
  <c r="M13" i="51"/>
  <c r="M14" i="52"/>
  <c r="O14" i="52"/>
  <c r="O11" i="52"/>
  <c r="M11" i="52"/>
  <c r="L11" i="51"/>
  <c r="J11" i="51"/>
  <c r="N11" i="51" s="1"/>
  <c r="Y10" i="51"/>
  <c r="N10" i="51"/>
  <c r="J10" i="51"/>
  <c r="L10" i="51" s="1"/>
  <c r="Y9" i="51"/>
  <c r="L9" i="51"/>
  <c r="M9" i="51" s="1"/>
  <c r="J9" i="51"/>
  <c r="N9" i="51" s="1"/>
  <c r="Y8" i="51"/>
  <c r="N8" i="51"/>
  <c r="M8" i="51" s="1"/>
  <c r="L8" i="51"/>
  <c r="O8" i="51" s="1"/>
  <c r="J8" i="51"/>
  <c r="N9" i="50"/>
  <c r="M9" i="50" s="1"/>
  <c r="L9" i="50"/>
  <c r="J9" i="50"/>
  <c r="I9" i="50"/>
  <c r="H9" i="50"/>
  <c r="C9" i="50"/>
  <c r="X8" i="50"/>
  <c r="N8" i="50"/>
  <c r="J8" i="50"/>
  <c r="I8" i="50"/>
  <c r="H8" i="50"/>
  <c r="F8" i="50"/>
  <c r="E8" i="50"/>
  <c r="D8" i="50"/>
  <c r="C8" i="50"/>
  <c r="I7" i="50"/>
  <c r="I10" i="50" s="1"/>
  <c r="H7" i="50"/>
  <c r="H10" i="50" s="1"/>
  <c r="F7" i="50"/>
  <c r="E7" i="50"/>
  <c r="D7" i="50"/>
  <c r="C7" i="50"/>
  <c r="O10" i="51" l="1"/>
  <c r="M10" i="51"/>
  <c r="O9" i="51"/>
  <c r="O11" i="51"/>
  <c r="M11" i="51"/>
  <c r="M12" i="51"/>
  <c r="O12" i="51"/>
  <c r="J10" i="50"/>
  <c r="C10" i="50"/>
  <c r="I21" i="45"/>
  <c r="H21" i="45"/>
  <c r="J21" i="45" s="1"/>
  <c r="F21" i="45"/>
  <c r="E21" i="45"/>
  <c r="D21" i="45"/>
  <c r="C21" i="45"/>
  <c r="M20" i="45"/>
  <c r="L20" i="45"/>
  <c r="O20" i="45" s="1"/>
  <c r="J20" i="45"/>
  <c r="N20" i="45" s="1"/>
  <c r="N19" i="45"/>
  <c r="M19" i="45"/>
  <c r="L19" i="45"/>
  <c r="O19" i="45" s="1"/>
  <c r="J19" i="45"/>
  <c r="J18" i="45"/>
  <c r="L18" i="45" s="1"/>
  <c r="L17" i="45"/>
  <c r="M17" i="45" s="1"/>
  <c r="J17" i="45"/>
  <c r="N17" i="45" s="1"/>
  <c r="L21" i="45" l="1"/>
  <c r="M21" i="45" s="1"/>
  <c r="M18" i="45"/>
  <c r="O18" i="45"/>
  <c r="O21" i="45"/>
  <c r="N21" i="45" s="1"/>
  <c r="O17" i="45"/>
  <c r="N18" i="45"/>
  <c r="J16" i="45"/>
  <c r="J15" i="45"/>
  <c r="N15" i="45" s="1"/>
  <c r="L14" i="45"/>
  <c r="O14" i="45" s="1"/>
  <c r="J14" i="45"/>
  <c r="N14" i="45" s="1"/>
  <c r="N13" i="45"/>
  <c r="M13" i="45"/>
  <c r="L13" i="45"/>
  <c r="O13" i="45" s="1"/>
  <c r="J13" i="45"/>
  <c r="J12" i="45"/>
  <c r="L12" i="45" s="1"/>
  <c r="L11" i="45"/>
  <c r="M11" i="45" s="1"/>
  <c r="J11" i="45"/>
  <c r="N11" i="45" s="1"/>
  <c r="M10" i="45"/>
  <c r="L10" i="45"/>
  <c r="O10" i="45" s="1"/>
  <c r="J10" i="45"/>
  <c r="N10" i="45" s="1"/>
  <c r="N9" i="45"/>
  <c r="M9" i="45"/>
  <c r="L9" i="45"/>
  <c r="O9" i="45" s="1"/>
  <c r="J9" i="45"/>
  <c r="J8" i="45"/>
  <c r="L8" i="45" s="1"/>
  <c r="I60" i="46"/>
  <c r="I59" i="46"/>
  <c r="I58" i="46"/>
  <c r="I50" i="46"/>
  <c r="H50" i="46"/>
  <c r="M12" i="45" l="1"/>
  <c r="O12" i="45"/>
  <c r="O8" i="45"/>
  <c r="N8" i="45" s="1"/>
  <c r="M8" i="45"/>
  <c r="O11" i="45"/>
  <c r="N12" i="45"/>
  <c r="M14" i="45"/>
  <c r="L15" i="45"/>
  <c r="N16" i="45"/>
  <c r="L16" i="45"/>
  <c r="F50" i="46"/>
  <c r="E50" i="46"/>
  <c r="D50" i="46"/>
  <c r="C50" i="46"/>
  <c r="J49" i="46"/>
  <c r="L49" i="46" s="1"/>
  <c r="J48" i="46"/>
  <c r="L48" i="46" s="1"/>
  <c r="M48" i="46" s="1"/>
  <c r="L47" i="46"/>
  <c r="M47" i="46" s="1"/>
  <c r="J47" i="46"/>
  <c r="N47" i="46" s="1"/>
  <c r="M49" i="46" l="1"/>
  <c r="O49" i="46"/>
  <c r="O47" i="46"/>
  <c r="N48" i="46"/>
  <c r="N49" i="46"/>
  <c r="M15" i="45"/>
  <c r="O15" i="45"/>
  <c r="O16" i="45"/>
  <c r="M16" i="45"/>
  <c r="L46" i="46"/>
  <c r="M46" i="46" s="1"/>
  <c r="J46" i="46"/>
  <c r="N46" i="46" s="1"/>
  <c r="N45" i="46"/>
  <c r="M45" i="46"/>
  <c r="L45" i="46"/>
  <c r="O45" i="46" s="1"/>
  <c r="J45" i="46"/>
  <c r="N44" i="46"/>
  <c r="M44" i="46"/>
  <c r="L44" i="46"/>
  <c r="J44" i="46"/>
  <c r="N43" i="46"/>
  <c r="J43" i="46"/>
  <c r="L43" i="46" s="1"/>
  <c r="J42" i="46"/>
  <c r="L42" i="46" s="1"/>
  <c r="M42" i="46" l="1"/>
  <c r="O42" i="46"/>
  <c r="O43" i="46"/>
  <c r="M43" i="46"/>
  <c r="N42" i="46"/>
  <c r="O46" i="46"/>
  <c r="N41" i="46"/>
  <c r="J41" i="46"/>
  <c r="L41" i="46" s="1"/>
  <c r="M41" i="46" s="1"/>
  <c r="N40" i="46"/>
  <c r="J40" i="46"/>
  <c r="L40" i="46" s="1"/>
  <c r="M40" i="46" s="1"/>
  <c r="J39" i="46"/>
  <c r="L39" i="46" s="1"/>
  <c r="L38" i="46"/>
  <c r="M38" i="46" s="1"/>
  <c r="J38" i="46"/>
  <c r="N38" i="46" s="1"/>
  <c r="L37" i="46"/>
  <c r="M37" i="46" s="1"/>
  <c r="J37" i="46"/>
  <c r="N37" i="46" s="1"/>
  <c r="L36" i="46"/>
  <c r="M36" i="46" s="1"/>
  <c r="J36" i="46"/>
  <c r="N36" i="46" s="1"/>
  <c r="N35" i="46"/>
  <c r="M35" i="46"/>
  <c r="L35" i="46"/>
  <c r="O35" i="46" s="1"/>
  <c r="J35" i="46"/>
  <c r="N34" i="46"/>
  <c r="J34" i="46"/>
  <c r="L34" i="46" s="1"/>
  <c r="N33" i="46"/>
  <c r="J33" i="46"/>
  <c r="L33" i="46" s="1"/>
  <c r="M33" i="46" s="1"/>
  <c r="J32" i="46"/>
  <c r="L32" i="46" s="1"/>
  <c r="L31" i="46"/>
  <c r="M31" i="46" s="1"/>
  <c r="J31" i="46"/>
  <c r="N31" i="46" s="1"/>
  <c r="N30" i="46"/>
  <c r="M30" i="46"/>
  <c r="L30" i="46"/>
  <c r="O30" i="46" s="1"/>
  <c r="J30" i="46"/>
  <c r="N29" i="46"/>
  <c r="M29" i="46"/>
  <c r="L29" i="46"/>
  <c r="J29" i="46"/>
  <c r="O28" i="46"/>
  <c r="N28" i="46"/>
  <c r="M28" i="46" s="1"/>
  <c r="L28" i="46"/>
  <c r="J28" i="46"/>
  <c r="O27" i="46"/>
  <c r="N27" i="46"/>
  <c r="M27" i="46" s="1"/>
  <c r="L27" i="46"/>
  <c r="J27" i="46"/>
  <c r="N26" i="46"/>
  <c r="J26" i="46"/>
  <c r="L26" i="46" s="1"/>
  <c r="N25" i="46"/>
  <c r="J25" i="46"/>
  <c r="L25" i="46" s="1"/>
  <c r="M25" i="46" s="1"/>
  <c r="J24" i="46"/>
  <c r="L24" i="46" s="1"/>
  <c r="O24" i="46" s="1"/>
  <c r="N23" i="46"/>
  <c r="J23" i="46"/>
  <c r="L23" i="46" s="1"/>
  <c r="M23" i="46" s="1"/>
  <c r="J22" i="46"/>
  <c r="L22" i="46" s="1"/>
  <c r="O22" i="46" s="1"/>
  <c r="N21" i="46"/>
  <c r="J21" i="46"/>
  <c r="L21" i="46" s="1"/>
  <c r="M21" i="46" s="1"/>
  <c r="J20" i="46"/>
  <c r="L20" i="46" s="1"/>
  <c r="O20" i="46" s="1"/>
  <c r="N19" i="46"/>
  <c r="J19" i="46"/>
  <c r="L19" i="46" s="1"/>
  <c r="M19" i="46" s="1"/>
  <c r="J18" i="46"/>
  <c r="L18" i="46" s="1"/>
  <c r="O18" i="46" s="1"/>
  <c r="N17" i="46"/>
  <c r="J17" i="46"/>
  <c r="L17" i="46" s="1"/>
  <c r="M17" i="46" s="1"/>
  <c r="J16" i="46"/>
  <c r="L16" i="46" s="1"/>
  <c r="O16" i="46" s="1"/>
  <c r="N15" i="46"/>
  <c r="J15" i="46"/>
  <c r="L15" i="46" s="1"/>
  <c r="M15" i="46" s="1"/>
  <c r="J14" i="46"/>
  <c r="L14" i="46" s="1"/>
  <c r="O14" i="46" s="1"/>
  <c r="J13" i="46"/>
  <c r="L13" i="46" s="1"/>
  <c r="O13" i="46" s="1"/>
  <c r="J12" i="46"/>
  <c r="L12" i="46" s="1"/>
  <c r="J11" i="46"/>
  <c r="L11" i="46" s="1"/>
  <c r="M11" i="46" s="1"/>
  <c r="J10" i="46"/>
  <c r="N10" i="46" s="1"/>
  <c r="L9" i="46"/>
  <c r="M9" i="46" s="1"/>
  <c r="J9" i="46"/>
  <c r="N9" i="46" s="1"/>
  <c r="N8" i="46"/>
  <c r="M8" i="46"/>
  <c r="L8" i="46"/>
  <c r="J8" i="46"/>
  <c r="O34" i="46" l="1"/>
  <c r="M34" i="46"/>
  <c r="M39" i="46"/>
  <c r="O39" i="46"/>
  <c r="M12" i="46"/>
  <c r="O12" i="46"/>
  <c r="O26" i="46"/>
  <c r="M26" i="46"/>
  <c r="M32" i="46"/>
  <c r="O32" i="46"/>
  <c r="O9" i="46"/>
  <c r="N11" i="46"/>
  <c r="N12" i="46"/>
  <c r="N13" i="46"/>
  <c r="M13" i="46" s="1"/>
  <c r="N14" i="46"/>
  <c r="M14" i="46" s="1"/>
  <c r="N16" i="46"/>
  <c r="M16" i="46" s="1"/>
  <c r="N18" i="46"/>
  <c r="M18" i="46" s="1"/>
  <c r="N20" i="46"/>
  <c r="M20" i="46" s="1"/>
  <c r="N22" i="46"/>
  <c r="M22" i="46" s="1"/>
  <c r="N24" i="46"/>
  <c r="M24" i="46" s="1"/>
  <c r="O31" i="46"/>
  <c r="N32" i="46"/>
  <c r="O38" i="46"/>
  <c r="N39" i="46"/>
  <c r="L10" i="46"/>
  <c r="O10" i="46" s="1"/>
  <c r="J50" i="46"/>
  <c r="N50" i="46" s="1"/>
  <c r="O8" i="46"/>
  <c r="I14" i="44"/>
  <c r="H14" i="44"/>
  <c r="J14" i="44" s="1"/>
  <c r="F14" i="44"/>
  <c r="E14" i="44"/>
  <c r="D14" i="44"/>
  <c r="C14" i="44"/>
  <c r="Y13" i="44"/>
  <c r="J13" i="44"/>
  <c r="N13" i="44" s="1"/>
  <c r="X12" i="44"/>
  <c r="N12" i="44"/>
  <c r="L12" i="44"/>
  <c r="M12" i="44" s="1"/>
  <c r="J12" i="44"/>
  <c r="Y11" i="44"/>
  <c r="J11" i="44"/>
  <c r="L11" i="44" s="1"/>
  <c r="M11" i="44" s="1"/>
  <c r="Y10" i="44"/>
  <c r="N10" i="44"/>
  <c r="L10" i="44"/>
  <c r="M10" i="44" s="1"/>
  <c r="J10" i="44"/>
  <c r="Y9" i="44"/>
  <c r="J9" i="44"/>
  <c r="N9" i="44" s="1"/>
  <c r="Y8" i="44"/>
  <c r="J8" i="44"/>
  <c r="L8" i="44" s="1"/>
  <c r="N9" i="43"/>
  <c r="M9" i="43" s="1"/>
  <c r="L9" i="43" s="1"/>
  <c r="J9" i="43"/>
  <c r="I9" i="43"/>
  <c r="H9" i="43"/>
  <c r="F9" i="43"/>
  <c r="E9" i="43"/>
  <c r="D9" i="43"/>
  <c r="C9" i="43"/>
  <c r="X8" i="43"/>
  <c r="J8" i="43"/>
  <c r="I8" i="43" s="1"/>
  <c r="H8" i="43" s="1"/>
  <c r="C8" i="43"/>
  <c r="M8" i="44" l="1"/>
  <c r="O8" i="44"/>
  <c r="L50" i="46"/>
  <c r="N8" i="44"/>
  <c r="L9" i="44"/>
  <c r="M9" i="44" s="1"/>
  <c r="N11" i="44"/>
  <c r="L13" i="44"/>
  <c r="O13" i="44" s="1"/>
  <c r="M10" i="46"/>
  <c r="J7" i="43"/>
  <c r="I7" i="43"/>
  <c r="H7" i="43"/>
  <c r="F7" i="43"/>
  <c r="E7" i="43"/>
  <c r="D7" i="43"/>
  <c r="C7" i="43"/>
  <c r="C10" i="43" s="1"/>
  <c r="I21" i="35"/>
  <c r="H21" i="35"/>
  <c r="J21" i="35" s="1"/>
  <c r="F21" i="35"/>
  <c r="E21" i="35"/>
  <c r="D21" i="35"/>
  <c r="C21" i="35"/>
  <c r="J20" i="35"/>
  <c r="L20" i="35" s="1"/>
  <c r="M20" i="35" s="1"/>
  <c r="J19" i="35"/>
  <c r="N19" i="35" s="1"/>
  <c r="L18" i="35"/>
  <c r="M18" i="35" s="1"/>
  <c r="J18" i="35"/>
  <c r="N21" i="35" l="1"/>
  <c r="L14" i="44"/>
  <c r="L19" i="35"/>
  <c r="M19" i="35" s="1"/>
  <c r="M50" i="46"/>
  <c r="O50" i="46"/>
  <c r="M14" i="44"/>
  <c r="M7" i="43" s="1"/>
  <c r="M13" i="44"/>
  <c r="J17" i="35"/>
  <c r="L17" i="35" s="1"/>
  <c r="M17" i="35" s="1"/>
  <c r="J16" i="35"/>
  <c r="L16" i="35" s="1"/>
  <c r="M16" i="35" s="1"/>
  <c r="M15" i="35"/>
  <c r="L15" i="35"/>
  <c r="J15" i="35"/>
  <c r="L14" i="35"/>
  <c r="M14" i="35" s="1"/>
  <c r="J14" i="35"/>
  <c r="J13" i="35"/>
  <c r="L13" i="35" s="1"/>
  <c r="M13" i="35" s="1"/>
  <c r="J12" i="35"/>
  <c r="L12" i="35" s="1"/>
  <c r="M12" i="35" s="1"/>
  <c r="M11" i="35"/>
  <c r="L11" i="35"/>
  <c r="J11" i="35"/>
  <c r="M10" i="35"/>
  <c r="L10" i="35"/>
  <c r="O10" i="35" s="1"/>
  <c r="N10" i="35" s="1"/>
  <c r="J10" i="35"/>
  <c r="L9" i="35"/>
  <c r="M9" i="35" s="1"/>
  <c r="J9" i="35"/>
  <c r="J8" i="35"/>
  <c r="L8" i="35" s="1"/>
  <c r="I50" i="38"/>
  <c r="H50" i="38"/>
  <c r="F50" i="38"/>
  <c r="E50" i="38"/>
  <c r="D50" i="38"/>
  <c r="C50" i="38"/>
  <c r="N49" i="38"/>
  <c r="J49" i="38"/>
  <c r="L49" i="38" s="1"/>
  <c r="M49" i="38" s="1"/>
  <c r="J48" i="38"/>
  <c r="L48" i="38" s="1"/>
  <c r="M48" i="38" s="1"/>
  <c r="L47" i="38"/>
  <c r="M47" i="38" s="1"/>
  <c r="J47" i="38"/>
  <c r="J46" i="38"/>
  <c r="L46" i="38" s="1"/>
  <c r="M46" i="38" s="1"/>
  <c r="J45" i="38"/>
  <c r="L45" i="38" s="1"/>
  <c r="M45" i="38" s="1"/>
  <c r="J44" i="38"/>
  <c r="L44" i="38" s="1"/>
  <c r="M44" i="38" s="1"/>
  <c r="J43" i="38"/>
  <c r="L43" i="38" s="1"/>
  <c r="M43" i="38" s="1"/>
  <c r="L42" i="38"/>
  <c r="M42" i="38" s="1"/>
  <c r="J42" i="38"/>
  <c r="L41" i="38"/>
  <c r="M41" i="38" s="1"/>
  <c r="J41" i="38"/>
  <c r="N41" i="38" s="1"/>
  <c r="J40" i="38"/>
  <c r="L40" i="38" s="1"/>
  <c r="M40" i="38" s="1"/>
  <c r="J39" i="38"/>
  <c r="L39" i="38" s="1"/>
  <c r="M39" i="38" s="1"/>
  <c r="J38" i="38"/>
  <c r="L38" i="38" s="1"/>
  <c r="M38" i="38" s="1"/>
  <c r="J37" i="38"/>
  <c r="N37" i="38" s="1"/>
  <c r="J36" i="38"/>
  <c r="L36" i="38" s="1"/>
  <c r="L35" i="38"/>
  <c r="M35" i="38" s="1"/>
  <c r="J35" i="38"/>
  <c r="J34" i="38"/>
  <c r="L34" i="38" s="1"/>
  <c r="M34" i="38" s="1"/>
  <c r="J33" i="38"/>
  <c r="L33" i="38" s="1"/>
  <c r="M33" i="38" s="1"/>
  <c r="J32" i="38"/>
  <c r="L32" i="38" s="1"/>
  <c r="M32" i="38" s="1"/>
  <c r="J31" i="38"/>
  <c r="L31" i="38" s="1"/>
  <c r="M31" i="38" s="1"/>
  <c r="L30" i="38"/>
  <c r="M30" i="38" s="1"/>
  <c r="J30" i="38"/>
  <c r="L29" i="38"/>
  <c r="M29" i="38" s="1"/>
  <c r="J29" i="38"/>
  <c r="N29" i="38" s="1"/>
  <c r="J28" i="38"/>
  <c r="L28" i="38" s="1"/>
  <c r="M28" i="38" s="1"/>
  <c r="J27" i="38"/>
  <c r="L27" i="38" s="1"/>
  <c r="M27" i="38" s="1"/>
  <c r="J26" i="38"/>
  <c r="L26" i="38" s="1"/>
  <c r="M26" i="38" s="1"/>
  <c r="J25" i="38"/>
  <c r="N25" i="38" s="1"/>
  <c r="N24" i="38"/>
  <c r="M24" i="38"/>
  <c r="L24" i="38"/>
  <c r="N23" i="38"/>
  <c r="L23" i="38"/>
  <c r="M23" i="38" s="1"/>
  <c r="N22" i="38"/>
  <c r="L22" i="38"/>
  <c r="M22" i="38" s="1"/>
  <c r="N21" i="38"/>
  <c r="L21" i="38"/>
  <c r="M21" i="38" s="1"/>
  <c r="N20" i="38"/>
  <c r="L20" i="38"/>
  <c r="O20" i="38" s="1"/>
  <c r="N19" i="38"/>
  <c r="M19" i="38"/>
  <c r="L19" i="38"/>
  <c r="N18" i="38"/>
  <c r="M18" i="38"/>
  <c r="L18" i="38"/>
  <c r="O18" i="38" s="1"/>
  <c r="N17" i="38"/>
  <c r="L17" i="38"/>
  <c r="M17" i="38" s="1"/>
  <c r="N16" i="38"/>
  <c r="L16" i="38"/>
  <c r="M16" i="38" s="1"/>
  <c r="N15" i="38"/>
  <c r="M15" i="38"/>
  <c r="L15" i="38"/>
  <c r="J14" i="38"/>
  <c r="L14" i="38" s="1"/>
  <c r="M14" i="38" s="1"/>
  <c r="L13" i="38"/>
  <c r="M13" i="38" s="1"/>
  <c r="J13" i="38"/>
  <c r="J12" i="38"/>
  <c r="L12" i="38" s="1"/>
  <c r="M12" i="38" s="1"/>
  <c r="L11" i="38"/>
  <c r="M11" i="38" s="1"/>
  <c r="J11" i="38"/>
  <c r="J10" i="38"/>
  <c r="L10" i="38" s="1"/>
  <c r="L9" i="38"/>
  <c r="M9" i="38" s="1"/>
  <c r="J9" i="38"/>
  <c r="J8" i="38"/>
  <c r="J50" i="38" s="1"/>
  <c r="I14" i="37"/>
  <c r="H14" i="37"/>
  <c r="J14" i="37" s="1"/>
  <c r="F14" i="37"/>
  <c r="E14" i="37"/>
  <c r="D14" i="37"/>
  <c r="C14" i="37"/>
  <c r="Y13" i="37"/>
  <c r="J13" i="37"/>
  <c r="N13" i="37" s="1"/>
  <c r="X12" i="37"/>
  <c r="Y12" i="37" s="1"/>
  <c r="J12" i="37"/>
  <c r="L12" i="37" s="1"/>
  <c r="M12" i="37" s="1"/>
  <c r="Y11" i="37"/>
  <c r="J11" i="37"/>
  <c r="N11" i="37" s="1"/>
  <c r="Y10" i="37"/>
  <c r="J10" i="37"/>
  <c r="N10" i="37" s="1"/>
  <c r="Y9" i="37"/>
  <c r="L9" i="37"/>
  <c r="M9" i="37" s="1"/>
  <c r="J9" i="37"/>
  <c r="Y8" i="37"/>
  <c r="J8" i="37"/>
  <c r="N8" i="37" s="1"/>
  <c r="X8" i="36"/>
  <c r="N50" i="38" l="1"/>
  <c r="M10" i="38"/>
  <c r="O10" i="38"/>
  <c r="O36" i="38"/>
  <c r="N36" i="38" s="1"/>
  <c r="M36" i="38"/>
  <c r="L21" i="35"/>
  <c r="M8" i="35"/>
  <c r="L10" i="37"/>
  <c r="M10" i="37" s="1"/>
  <c r="N12" i="37"/>
  <c r="L13" i="37"/>
  <c r="M13" i="37" s="1"/>
  <c r="L8" i="38"/>
  <c r="N10" i="38"/>
  <c r="O16" i="38"/>
  <c r="M20" i="38"/>
  <c r="L25" i="38"/>
  <c r="M25" i="38" s="1"/>
  <c r="N33" i="38"/>
  <c r="L37" i="38"/>
  <c r="M37" i="38" s="1"/>
  <c r="N45" i="38"/>
  <c r="L11" i="37"/>
  <c r="M11" i="37" s="1"/>
  <c r="N14" i="37"/>
  <c r="O14" i="44"/>
  <c r="L7" i="43"/>
  <c r="C8" i="36"/>
  <c r="L50" i="38" l="1"/>
  <c r="M8" i="38"/>
  <c r="M21" i="35"/>
  <c r="O21" i="35"/>
  <c r="L9" i="36"/>
  <c r="N14" i="44"/>
  <c r="N7" i="43" s="1"/>
  <c r="O7" i="43"/>
  <c r="J7" i="36"/>
  <c r="I7" i="36" s="1"/>
  <c r="I21" i="40"/>
  <c r="H21" i="40"/>
  <c r="F21" i="40"/>
  <c r="E21" i="40"/>
  <c r="D21" i="40"/>
  <c r="C21" i="40"/>
  <c r="J20" i="40"/>
  <c r="N20" i="40" s="1"/>
  <c r="J19" i="40"/>
  <c r="N19" i="40" s="1"/>
  <c r="J18" i="40"/>
  <c r="L18" i="40" s="1"/>
  <c r="M18" i="40" s="1"/>
  <c r="J17" i="40"/>
  <c r="N17" i="40" s="1"/>
  <c r="G17" i="40"/>
  <c r="G17" i="35" s="1"/>
  <c r="J16" i="40"/>
  <c r="N16" i="40" s="1"/>
  <c r="J15" i="40"/>
  <c r="N15" i="40" s="1"/>
  <c r="J14" i="40"/>
  <c r="L14" i="40" s="1"/>
  <c r="J13" i="40"/>
  <c r="N13" i="40" s="1"/>
  <c r="J12" i="40"/>
  <c r="N12" i="40" s="1"/>
  <c r="N11" i="40"/>
  <c r="J11" i="40"/>
  <c r="J10" i="40"/>
  <c r="L10" i="40" s="1"/>
  <c r="J9" i="40"/>
  <c r="L9" i="40" s="1"/>
  <c r="N8" i="40"/>
  <c r="J8" i="40"/>
  <c r="I50" i="34"/>
  <c r="H50" i="34"/>
  <c r="F50" i="34"/>
  <c r="E50" i="34"/>
  <c r="D50" i="34"/>
  <c r="C50" i="34"/>
  <c r="J49" i="34"/>
  <c r="L49" i="34" s="1"/>
  <c r="M49" i="34" s="1"/>
  <c r="J48" i="34"/>
  <c r="L48" i="34" s="1"/>
  <c r="M48" i="34" s="1"/>
  <c r="M47" i="34"/>
  <c r="L47" i="34"/>
  <c r="J47" i="34"/>
  <c r="N46" i="34"/>
  <c r="J46" i="34"/>
  <c r="L46" i="34" s="1"/>
  <c r="M45" i="34"/>
  <c r="L45" i="34"/>
  <c r="J45" i="34"/>
  <c r="L44" i="34"/>
  <c r="M44" i="34" s="1"/>
  <c r="J44" i="34"/>
  <c r="L43" i="34"/>
  <c r="O43" i="34" s="1"/>
  <c r="N43" i="34" s="1"/>
  <c r="J43" i="34"/>
  <c r="M42" i="34"/>
  <c r="L42" i="34"/>
  <c r="O42" i="34" s="1"/>
  <c r="J42" i="34"/>
  <c r="N42" i="34" s="1"/>
  <c r="L41" i="34"/>
  <c r="M41" i="34" s="1"/>
  <c r="J41" i="34"/>
  <c r="J40" i="34"/>
  <c r="L40" i="34" s="1"/>
  <c r="M40" i="34" s="1"/>
  <c r="J39" i="34"/>
  <c r="L39" i="34" s="1"/>
  <c r="L38" i="34"/>
  <c r="O38" i="34" s="1"/>
  <c r="J38" i="34"/>
  <c r="N38" i="34" s="1"/>
  <c r="J37" i="34"/>
  <c r="L37" i="34" s="1"/>
  <c r="M37" i="34" s="1"/>
  <c r="J36" i="34"/>
  <c r="L36" i="34" s="1"/>
  <c r="M36" i="34" s="1"/>
  <c r="J35" i="34"/>
  <c r="L35" i="34" s="1"/>
  <c r="J34" i="34"/>
  <c r="N34" i="34" s="1"/>
  <c r="J33" i="34"/>
  <c r="L33" i="34" s="1"/>
  <c r="M33" i="34" s="1"/>
  <c r="J32" i="34"/>
  <c r="L32" i="34" s="1"/>
  <c r="M32" i="34" s="1"/>
  <c r="J31" i="34"/>
  <c r="L31" i="34" s="1"/>
  <c r="N30" i="34"/>
  <c r="J30" i="34"/>
  <c r="L30" i="34" s="1"/>
  <c r="J29" i="34"/>
  <c r="L29" i="34" s="1"/>
  <c r="M29" i="34" s="1"/>
  <c r="L28" i="34"/>
  <c r="M28" i="34" s="1"/>
  <c r="J28" i="34"/>
  <c r="L27" i="34"/>
  <c r="O27" i="34" s="1"/>
  <c r="N27" i="34" s="1"/>
  <c r="J27" i="34"/>
  <c r="J26" i="34"/>
  <c r="L26" i="34" s="1"/>
  <c r="L25" i="34"/>
  <c r="M25" i="34" s="1"/>
  <c r="J25" i="34"/>
  <c r="J24" i="34"/>
  <c r="L24" i="34" s="1"/>
  <c r="M24" i="34" s="1"/>
  <c r="J23" i="34"/>
  <c r="L23" i="34" s="1"/>
  <c r="M9" i="40" l="1"/>
  <c r="O9" i="40"/>
  <c r="N9" i="40" s="1"/>
  <c r="M46" i="34"/>
  <c r="O46" i="34"/>
  <c r="M10" i="40"/>
  <c r="O10" i="40"/>
  <c r="N10" i="40" s="1"/>
  <c r="M30" i="34"/>
  <c r="O30" i="34"/>
  <c r="O23" i="34"/>
  <c r="N23" i="34" s="1"/>
  <c r="M23" i="34"/>
  <c r="O26" i="34"/>
  <c r="M26" i="34"/>
  <c r="M31" i="34"/>
  <c r="O31" i="34"/>
  <c r="N31" i="34" s="1"/>
  <c r="O35" i="34"/>
  <c r="N35" i="34" s="1"/>
  <c r="M35" i="34"/>
  <c r="O14" i="40"/>
  <c r="N14" i="40" s="1"/>
  <c r="M14" i="40"/>
  <c r="O39" i="34"/>
  <c r="N39" i="34" s="1"/>
  <c r="M39" i="34"/>
  <c r="N26" i="34"/>
  <c r="M27" i="34"/>
  <c r="L34" i="34"/>
  <c r="M38" i="34"/>
  <c r="M43" i="34"/>
  <c r="L19" i="40"/>
  <c r="M19" i="40" s="1"/>
  <c r="M50" i="38"/>
  <c r="L8" i="36"/>
  <c r="O50" i="38"/>
  <c r="G17" i="45"/>
  <c r="H7" i="36"/>
  <c r="J22" i="34"/>
  <c r="N22" i="34" s="1"/>
  <c r="N21" i="34"/>
  <c r="M21" i="34"/>
  <c r="L21" i="34"/>
  <c r="O20" i="34"/>
  <c r="N20" i="34"/>
  <c r="L20" i="34"/>
  <c r="M20" i="34" s="1"/>
  <c r="O19" i="34"/>
  <c r="N19" i="34"/>
  <c r="L19" i="34"/>
  <c r="M19" i="34" s="1"/>
  <c r="O18" i="34"/>
  <c r="N18" i="34"/>
  <c r="L18" i="34"/>
  <c r="M18" i="34" s="1"/>
  <c r="N17" i="34"/>
  <c r="M17" i="34"/>
  <c r="L17" i="34"/>
  <c r="N16" i="34"/>
  <c r="M16" i="34"/>
  <c r="L16" i="34"/>
  <c r="O16" i="34" s="1"/>
  <c r="N15" i="34"/>
  <c r="L15" i="34"/>
  <c r="M15" i="34" s="1"/>
  <c r="J14" i="34"/>
  <c r="L14" i="34" s="1"/>
  <c r="L13" i="34"/>
  <c r="M13" i="34" s="1"/>
  <c r="J13" i="34"/>
  <c r="N13" i="34" s="1"/>
  <c r="J12" i="34"/>
  <c r="L12" i="34" s="1"/>
  <c r="M12" i="34" s="1"/>
  <c r="J11" i="34"/>
  <c r="L11" i="34" s="1"/>
  <c r="M11" i="34" s="1"/>
  <c r="J10" i="34"/>
  <c r="L10" i="34" s="1"/>
  <c r="N9" i="34"/>
  <c r="J9" i="34"/>
  <c r="L9" i="34" s="1"/>
  <c r="M9" i="34" s="1"/>
  <c r="J8" i="34"/>
  <c r="L8" i="34" s="1"/>
  <c r="I14" i="33"/>
  <c r="J14" i="33" s="1"/>
  <c r="N14" i="33" s="1"/>
  <c r="H14" i="33"/>
  <c r="F14" i="33"/>
  <c r="E14" i="33"/>
  <c r="D14" i="33"/>
  <c r="C14" i="33"/>
  <c r="Y13" i="33"/>
  <c r="J13" i="33"/>
  <c r="N13" i="33" s="1"/>
  <c r="X12" i="33"/>
  <c r="J12" i="33"/>
  <c r="L12" i="33" s="1"/>
  <c r="M12" i="33" s="1"/>
  <c r="Y11" i="33"/>
  <c r="J11" i="33"/>
  <c r="L11" i="33" s="1"/>
  <c r="Y10" i="33"/>
  <c r="J10" i="33"/>
  <c r="L10" i="33" s="1"/>
  <c r="Y9" i="33"/>
  <c r="J9" i="33"/>
  <c r="L9" i="33" s="1"/>
  <c r="M9" i="33" s="1"/>
  <c r="Y8" i="33"/>
  <c r="J8" i="33"/>
  <c r="L8" i="33" s="1"/>
  <c r="O9" i="32"/>
  <c r="N9" i="32"/>
  <c r="M9" i="32"/>
  <c r="L9" i="32"/>
  <c r="J9" i="32"/>
  <c r="I9" i="32"/>
  <c r="H9" i="32"/>
  <c r="F9" i="32"/>
  <c r="E9" i="32"/>
  <c r="D9" i="32"/>
  <c r="C9" i="32"/>
  <c r="X8" i="32"/>
  <c r="M8" i="33" l="1"/>
  <c r="M10" i="33"/>
  <c r="O10" i="33"/>
  <c r="N10" i="33" s="1"/>
  <c r="O10" i="34"/>
  <c r="N10" i="34" s="1"/>
  <c r="M10" i="34"/>
  <c r="O11" i="33"/>
  <c r="N11" i="33" s="1"/>
  <c r="M11" i="33"/>
  <c r="L50" i="34"/>
  <c r="M8" i="34"/>
  <c r="M14" i="34"/>
  <c r="O14" i="34"/>
  <c r="N14" i="34" s="1"/>
  <c r="L13" i="33"/>
  <c r="M13" i="33" s="1"/>
  <c r="O13" i="34"/>
  <c r="J50" i="34"/>
  <c r="N50" i="34" s="1"/>
  <c r="L22" i="34"/>
  <c r="O34" i="34"/>
  <c r="M34" i="34"/>
  <c r="G17" i="53"/>
  <c r="G17" i="62" s="1"/>
  <c r="C8" i="32"/>
  <c r="J7" i="32"/>
  <c r="I7" i="32" s="1"/>
  <c r="H7" i="32" s="1"/>
  <c r="M50" i="34" l="1"/>
  <c r="O50" i="34"/>
  <c r="L8" i="32"/>
  <c r="O22" i="34"/>
  <c r="M22" i="34"/>
  <c r="L14" i="33"/>
  <c r="C7" i="32"/>
  <c r="C10" i="32" s="1"/>
  <c r="M14" i="33" l="1"/>
  <c r="O14" i="33"/>
  <c r="L7" i="32"/>
  <c r="I21" i="31"/>
  <c r="H21" i="31"/>
  <c r="F21" i="31"/>
  <c r="E21" i="31"/>
  <c r="D21" i="31"/>
  <c r="C21" i="31"/>
  <c r="N20" i="31"/>
  <c r="J20" i="31"/>
  <c r="N19" i="31"/>
  <c r="J19" i="31"/>
  <c r="N18" i="31"/>
  <c r="J18" i="31"/>
  <c r="J21" i="31" l="1"/>
  <c r="N21" i="31" s="1"/>
  <c r="G18" i="31"/>
  <c r="J17" i="31"/>
  <c r="N17" i="31" s="1"/>
  <c r="J16" i="31"/>
  <c r="N16" i="31" s="1"/>
  <c r="J15" i="31"/>
  <c r="N15" i="31" s="1"/>
  <c r="J14" i="31"/>
  <c r="N14" i="31" s="1"/>
  <c r="J13" i="31"/>
  <c r="N13" i="31" s="1"/>
  <c r="J12" i="31"/>
  <c r="N12" i="31" s="1"/>
  <c r="J11" i="31"/>
  <c r="N11" i="31" s="1"/>
  <c r="J10" i="31"/>
  <c r="N10" i="31" s="1"/>
  <c r="J9" i="31"/>
  <c r="N9" i="31" s="1"/>
  <c r="N8" i="31"/>
  <c r="L8" i="31"/>
  <c r="O8" i="31" s="1"/>
  <c r="J8" i="31"/>
  <c r="M8" i="31" l="1"/>
  <c r="G18" i="40"/>
  <c r="I50" i="30"/>
  <c r="H50" i="30"/>
  <c r="F50" i="30"/>
  <c r="E50" i="30"/>
  <c r="D50" i="30"/>
  <c r="C50" i="30"/>
  <c r="L49" i="30"/>
  <c r="M49" i="30" s="1"/>
  <c r="J49" i="30"/>
  <c r="N49" i="30" s="1"/>
  <c r="N48" i="30"/>
  <c r="M48" i="30"/>
  <c r="L48" i="30"/>
  <c r="O48" i="30" s="1"/>
  <c r="J48" i="30"/>
  <c r="N47" i="30"/>
  <c r="J47" i="30"/>
  <c r="L47" i="30" s="1"/>
  <c r="J46" i="30"/>
  <c r="L46" i="30" s="1"/>
  <c r="J45" i="30"/>
  <c r="L45" i="30" s="1"/>
  <c r="M45" i="30" s="1"/>
  <c r="J44" i="30"/>
  <c r="L44" i="30" s="1"/>
  <c r="M44" i="30" s="1"/>
  <c r="L43" i="30"/>
  <c r="M43" i="30" s="1"/>
  <c r="J43" i="30"/>
  <c r="N43" i="30" s="1"/>
  <c r="L42" i="30"/>
  <c r="M42" i="30" s="1"/>
  <c r="J42" i="30"/>
  <c r="N42" i="30" s="1"/>
  <c r="N41" i="30"/>
  <c r="M41" i="30"/>
  <c r="L41" i="30"/>
  <c r="O41" i="30" s="1"/>
  <c r="J41" i="30"/>
  <c r="N40" i="30"/>
  <c r="J40" i="30"/>
  <c r="L40" i="30" s="1"/>
  <c r="J39" i="30"/>
  <c r="L39" i="30" s="1"/>
  <c r="L38" i="30"/>
  <c r="M38" i="30" s="1"/>
  <c r="J38" i="30"/>
  <c r="N38" i="30" s="1"/>
  <c r="N37" i="30"/>
  <c r="J37" i="30"/>
  <c r="L37" i="30" s="1"/>
  <c r="N36" i="30"/>
  <c r="J36" i="30"/>
  <c r="L36" i="30" s="1"/>
  <c r="M36" i="30" s="1"/>
  <c r="N35" i="30"/>
  <c r="J35" i="30"/>
  <c r="L35" i="30" s="1"/>
  <c r="N34" i="30"/>
  <c r="J34" i="30"/>
  <c r="L34" i="30" s="1"/>
  <c r="M34" i="30" s="1"/>
  <c r="N33" i="30"/>
  <c r="J33" i="30"/>
  <c r="L33" i="30" s="1"/>
  <c r="M33" i="30" s="1"/>
  <c r="N32" i="30"/>
  <c r="J32" i="30"/>
  <c r="L32" i="30" s="1"/>
  <c r="M32" i="30" s="1"/>
  <c r="J31" i="30"/>
  <c r="L31" i="30" s="1"/>
  <c r="L30" i="30"/>
  <c r="M30" i="30" s="1"/>
  <c r="J30" i="30"/>
  <c r="N30" i="30" s="1"/>
  <c r="L29" i="30"/>
  <c r="M29" i="30" s="1"/>
  <c r="J29" i="30"/>
  <c r="N29" i="30" s="1"/>
  <c r="L28" i="30"/>
  <c r="M28" i="30" s="1"/>
  <c r="J28" i="30"/>
  <c r="N28" i="30" s="1"/>
  <c r="L27" i="30"/>
  <c r="M27" i="30" s="1"/>
  <c r="J27" i="30"/>
  <c r="N27" i="30" s="1"/>
  <c r="N26" i="30"/>
  <c r="L26" i="30"/>
  <c r="O26" i="30" s="1"/>
  <c r="J26" i="30"/>
  <c r="N25" i="30"/>
  <c r="J25" i="30"/>
  <c r="L25" i="30" s="1"/>
  <c r="N24" i="30"/>
  <c r="J24" i="30"/>
  <c r="L24" i="30" s="1"/>
  <c r="J23" i="30"/>
  <c r="L23" i="30" s="1"/>
  <c r="L22" i="30"/>
  <c r="M22" i="30" s="1"/>
  <c r="J22" i="30"/>
  <c r="N22" i="30" s="1"/>
  <c r="N21" i="30"/>
  <c r="M21" i="30"/>
  <c r="L21" i="30"/>
  <c r="O21" i="30" s="1"/>
  <c r="N20" i="30"/>
  <c r="M20" i="30"/>
  <c r="L20" i="30"/>
  <c r="O20" i="30" s="1"/>
  <c r="N19" i="30"/>
  <c r="M19" i="30"/>
  <c r="L19" i="30"/>
  <c r="O19" i="30" s="1"/>
  <c r="N18" i="30"/>
  <c r="M18" i="30"/>
  <c r="L18" i="30"/>
  <c r="O18" i="30" s="1"/>
  <c r="N17" i="30"/>
  <c r="M17" i="30"/>
  <c r="L17" i="30"/>
  <c r="O17" i="30" s="1"/>
  <c r="N16" i="30"/>
  <c r="M16" i="30"/>
  <c r="L16" i="30"/>
  <c r="O16" i="30" s="1"/>
  <c r="N15" i="30"/>
  <c r="M15" i="30"/>
  <c r="L15" i="30"/>
  <c r="O15" i="30" s="1"/>
  <c r="N14" i="30"/>
  <c r="M14" i="30"/>
  <c r="L14" i="30"/>
  <c r="O14" i="30" s="1"/>
  <c r="J14" i="30"/>
  <c r="J13" i="30"/>
  <c r="L13" i="30" s="1"/>
  <c r="L12" i="30"/>
  <c r="M12" i="30" s="1"/>
  <c r="J12" i="30"/>
  <c r="N12" i="30" s="1"/>
  <c r="M11" i="30"/>
  <c r="L11" i="30"/>
  <c r="O11" i="30" s="1"/>
  <c r="J11" i="30"/>
  <c r="N11" i="30" s="1"/>
  <c r="N10" i="30"/>
  <c r="M10" i="30"/>
  <c r="L10" i="30"/>
  <c r="O10" i="30" s="1"/>
  <c r="J10" i="30"/>
  <c r="J9" i="30"/>
  <c r="L9" i="30" s="1"/>
  <c r="L8" i="30"/>
  <c r="M8" i="30" s="1"/>
  <c r="J8" i="30"/>
  <c r="J50" i="30" s="1"/>
  <c r="J14" i="29"/>
  <c r="I14" i="29"/>
  <c r="H14" i="29"/>
  <c r="F14" i="29"/>
  <c r="E14" i="29"/>
  <c r="D14" i="29"/>
  <c r="C14" i="29"/>
  <c r="N14" i="29" s="1"/>
  <c r="Y13" i="29"/>
  <c r="O24" i="30" l="1"/>
  <c r="M24" i="30"/>
  <c r="O47" i="30"/>
  <c r="M47" i="30"/>
  <c r="M9" i="30"/>
  <c r="O9" i="30"/>
  <c r="O25" i="30"/>
  <c r="M25" i="30"/>
  <c r="O35" i="30"/>
  <c r="M35" i="30"/>
  <c r="O37" i="30"/>
  <c r="M37" i="30"/>
  <c r="M39" i="30"/>
  <c r="O39" i="30"/>
  <c r="O13" i="30"/>
  <c r="M13" i="30"/>
  <c r="M23" i="30"/>
  <c r="O23" i="30"/>
  <c r="M31" i="30"/>
  <c r="O31" i="30"/>
  <c r="O40" i="30"/>
  <c r="M40" i="30"/>
  <c r="M46" i="30"/>
  <c r="O46" i="30"/>
  <c r="N8" i="30"/>
  <c r="O22" i="30"/>
  <c r="N23" i="30"/>
  <c r="O30" i="30"/>
  <c r="N31" i="30"/>
  <c r="O38" i="30"/>
  <c r="N39" i="30"/>
  <c r="O43" i="30"/>
  <c r="N44" i="30"/>
  <c r="N45" i="30"/>
  <c r="N46" i="30"/>
  <c r="O49" i="30"/>
  <c r="L50" i="30"/>
  <c r="M50" i="30" s="1"/>
  <c r="O8" i="30"/>
  <c r="N9" i="30"/>
  <c r="O12" i="30"/>
  <c r="N13" i="30"/>
  <c r="O50" i="30"/>
  <c r="N50" i="30"/>
  <c r="M26" i="30"/>
  <c r="G18" i="35"/>
  <c r="L13" i="29"/>
  <c r="J13" i="29"/>
  <c r="N13" i="29" s="1"/>
  <c r="X12" i="29"/>
  <c r="Y12" i="29" s="1"/>
  <c r="N12" i="29"/>
  <c r="J12" i="29"/>
  <c r="L12" i="29" s="1"/>
  <c r="M12" i="29" s="1"/>
  <c r="Y11" i="29"/>
  <c r="J11" i="29"/>
  <c r="L11" i="29" s="1"/>
  <c r="M11" i="29" s="1"/>
  <c r="Y10" i="29"/>
  <c r="N10" i="29"/>
  <c r="M10" i="29"/>
  <c r="L10" i="29"/>
  <c r="O10" i="29" s="1"/>
  <c r="J10" i="29"/>
  <c r="Y9" i="29"/>
  <c r="J9" i="29"/>
  <c r="L9" i="29" s="1"/>
  <c r="Y8" i="29"/>
  <c r="M9" i="29" l="1"/>
  <c r="O9" i="29"/>
  <c r="N9" i="29"/>
  <c r="N11" i="29"/>
  <c r="M13" i="29"/>
  <c r="O13" i="29"/>
  <c r="G18" i="45"/>
  <c r="L8" i="29"/>
  <c r="M8" i="29" s="1"/>
  <c r="J8" i="29"/>
  <c r="N8" i="29" s="1"/>
  <c r="N9" i="28"/>
  <c r="J9" i="28"/>
  <c r="I9" i="28" s="1"/>
  <c r="H9" i="28" s="1"/>
  <c r="X8" i="28"/>
  <c r="M8" i="28"/>
  <c r="L8" i="28"/>
  <c r="O8" i="29" l="1"/>
  <c r="G18" i="53"/>
  <c r="G18" i="62" s="1"/>
  <c r="H7" i="28"/>
  <c r="C7" i="28"/>
  <c r="I21" i="26"/>
  <c r="H21" i="26"/>
  <c r="J21" i="26" s="1"/>
  <c r="F21" i="26"/>
  <c r="E21" i="26"/>
  <c r="D21" i="26"/>
  <c r="C21" i="26"/>
  <c r="N20" i="26"/>
  <c r="L20" i="26"/>
  <c r="M20" i="26" s="1"/>
  <c r="L19" i="26"/>
  <c r="M19" i="26" s="1"/>
  <c r="J19" i="26"/>
  <c r="N19" i="26" s="1"/>
  <c r="J18" i="26"/>
  <c r="N18" i="26" s="1"/>
  <c r="J17" i="26"/>
  <c r="N17" i="26" s="1"/>
  <c r="G17" i="26"/>
  <c r="N16" i="26"/>
  <c r="L16" i="26"/>
  <c r="O16" i="26" s="1"/>
  <c r="J15" i="26"/>
  <c r="N15" i="26" s="1"/>
  <c r="N14" i="26"/>
  <c r="L14" i="26"/>
  <c r="O14" i="26" s="1"/>
  <c r="J14" i="26"/>
  <c r="J13" i="26"/>
  <c r="L13" i="26" s="1"/>
  <c r="N12" i="26"/>
  <c r="L12" i="26"/>
  <c r="M12" i="26" s="1"/>
  <c r="J12" i="26"/>
  <c r="J11" i="26"/>
  <c r="N11" i="26" s="1"/>
  <c r="J10" i="26"/>
  <c r="N10" i="26" s="1"/>
  <c r="J9" i="26"/>
  <c r="N9" i="26" s="1"/>
  <c r="J8" i="26"/>
  <c r="N8" i="26" s="1"/>
  <c r="I50" i="25"/>
  <c r="H50" i="25"/>
  <c r="J50" i="25" s="1"/>
  <c r="F50" i="25"/>
  <c r="E50" i="25"/>
  <c r="D50" i="25"/>
  <c r="C50" i="25"/>
  <c r="J49" i="25"/>
  <c r="N49" i="25" s="1"/>
  <c r="J48" i="25"/>
  <c r="N48" i="25" s="1"/>
  <c r="N47" i="25"/>
  <c r="L47" i="25"/>
  <c r="O47" i="25" s="1"/>
  <c r="J47" i="25"/>
  <c r="N46" i="25"/>
  <c r="J46" i="25"/>
  <c r="J45" i="25"/>
  <c r="L45" i="25" s="1"/>
  <c r="L44" i="25"/>
  <c r="M44" i="25" s="1"/>
  <c r="J44" i="25"/>
  <c r="N44" i="25" s="1"/>
  <c r="M43" i="25"/>
  <c r="L43" i="25"/>
  <c r="O43" i="25" s="1"/>
  <c r="J43" i="25"/>
  <c r="N43" i="25" s="1"/>
  <c r="N42" i="25"/>
  <c r="J42" i="25"/>
  <c r="N41" i="25"/>
  <c r="M41" i="25"/>
  <c r="L41" i="25"/>
  <c r="O41" i="25" s="1"/>
  <c r="J41" i="25"/>
  <c r="J40" i="25"/>
  <c r="L40" i="25" s="1"/>
  <c r="L39" i="25"/>
  <c r="M39" i="25" s="1"/>
  <c r="J39" i="25"/>
  <c r="N39" i="25" s="1"/>
  <c r="J38" i="25"/>
  <c r="N38" i="25" s="1"/>
  <c r="M37" i="25"/>
  <c r="L37" i="25"/>
  <c r="O37" i="25" s="1"/>
  <c r="J37" i="25"/>
  <c r="N37" i="25" s="1"/>
  <c r="N36" i="25"/>
  <c r="M36" i="25"/>
  <c r="L36" i="25"/>
  <c r="O36" i="25" s="1"/>
  <c r="J36" i="25"/>
  <c r="J35" i="25"/>
  <c r="L35" i="25" s="1"/>
  <c r="J34" i="25"/>
  <c r="N34" i="25" s="1"/>
  <c r="L33" i="25"/>
  <c r="M33" i="25" s="1"/>
  <c r="J33" i="25"/>
  <c r="N33" i="25" s="1"/>
  <c r="M32" i="25"/>
  <c r="L32" i="25"/>
  <c r="O32" i="25" s="1"/>
  <c r="J32" i="25"/>
  <c r="N32" i="25" s="1"/>
  <c r="N31" i="25"/>
  <c r="M31" i="25"/>
  <c r="L31" i="25"/>
  <c r="O31" i="25" s="1"/>
  <c r="J31" i="25"/>
  <c r="N30" i="25"/>
  <c r="J30" i="25"/>
  <c r="J29" i="25"/>
  <c r="L29" i="25" s="1"/>
  <c r="L28" i="25"/>
  <c r="M28" i="25" s="1"/>
  <c r="J28" i="25"/>
  <c r="N28" i="25" s="1"/>
  <c r="M27" i="25"/>
  <c r="L27" i="25"/>
  <c r="O27" i="25" s="1"/>
  <c r="J27" i="25"/>
  <c r="N27" i="25" s="1"/>
  <c r="N26" i="25"/>
  <c r="J26" i="25"/>
  <c r="N25" i="25"/>
  <c r="M25" i="25"/>
  <c r="L25" i="25"/>
  <c r="O25" i="25" s="1"/>
  <c r="J25" i="25"/>
  <c r="J24" i="25"/>
  <c r="L24" i="25" s="1"/>
  <c r="L23" i="25"/>
  <c r="M23" i="25" s="1"/>
  <c r="J23" i="25"/>
  <c r="N23" i="25" s="1"/>
  <c r="J22" i="25"/>
  <c r="N22" i="25" s="1"/>
  <c r="N21" i="25"/>
  <c r="M21" i="25"/>
  <c r="L21" i="25"/>
  <c r="O21" i="25" s="1"/>
  <c r="N20" i="25"/>
  <c r="M20" i="25"/>
  <c r="L20" i="25"/>
  <c r="O20" i="25" s="1"/>
  <c r="N19" i="25"/>
  <c r="M19" i="25"/>
  <c r="L19" i="25"/>
  <c r="O19" i="25" s="1"/>
  <c r="N18" i="25"/>
  <c r="M18" i="25"/>
  <c r="L18" i="25"/>
  <c r="O18" i="25" s="1"/>
  <c r="N17" i="25"/>
  <c r="M17" i="25"/>
  <c r="L17" i="25"/>
  <c r="O17" i="25" s="1"/>
  <c r="N16" i="25"/>
  <c r="M16" i="25"/>
  <c r="L16" i="25"/>
  <c r="O16" i="25" s="1"/>
  <c r="N15" i="25"/>
  <c r="M15" i="25"/>
  <c r="L15" i="25"/>
  <c r="O15" i="25" s="1"/>
  <c r="J14" i="25"/>
  <c r="N14" i="25" s="1"/>
  <c r="N13" i="25"/>
  <c r="M13" i="25"/>
  <c r="L13" i="25"/>
  <c r="O13" i="25" s="1"/>
  <c r="J13" i="25"/>
  <c r="N12" i="25"/>
  <c r="J12" i="25"/>
  <c r="L12" i="25" s="1"/>
  <c r="N11" i="25"/>
  <c r="J11" i="25"/>
  <c r="M12" i="25" l="1"/>
  <c r="O12" i="25"/>
  <c r="O35" i="25"/>
  <c r="M35" i="25"/>
  <c r="O13" i="26"/>
  <c r="M13" i="26"/>
  <c r="O24" i="25"/>
  <c r="M24" i="25"/>
  <c r="O29" i="25"/>
  <c r="M29" i="25"/>
  <c r="O40" i="25"/>
  <c r="M40" i="25"/>
  <c r="O45" i="25"/>
  <c r="M45" i="25"/>
  <c r="O23" i="25"/>
  <c r="N24" i="25"/>
  <c r="O28" i="25"/>
  <c r="N29" i="25"/>
  <c r="O33" i="25"/>
  <c r="N35" i="25"/>
  <c r="O39" i="25"/>
  <c r="N40" i="25"/>
  <c r="O44" i="25"/>
  <c r="N45" i="25"/>
  <c r="M47" i="25"/>
  <c r="L48" i="25"/>
  <c r="M48" i="25" s="1"/>
  <c r="L49" i="25"/>
  <c r="L8" i="26"/>
  <c r="O12" i="26"/>
  <c r="N13" i="26"/>
  <c r="M14" i="26"/>
  <c r="M16" i="26"/>
  <c r="O19" i="26"/>
  <c r="O20" i="26"/>
  <c r="N50" i="25"/>
  <c r="N21" i="26"/>
  <c r="L10" i="25"/>
  <c r="M10" i="25" s="1"/>
  <c r="J10" i="25"/>
  <c r="N10" i="25" s="1"/>
  <c r="J9" i="25"/>
  <c r="N9" i="25" s="1"/>
  <c r="N8" i="25"/>
  <c r="M8" i="25"/>
  <c r="L8" i="25"/>
  <c r="J8" i="25"/>
  <c r="I14" i="24"/>
  <c r="H14" i="24"/>
  <c r="J14" i="24" s="1"/>
  <c r="F14" i="24"/>
  <c r="E14" i="24"/>
  <c r="D14" i="24"/>
  <c r="C14" i="24"/>
  <c r="Y13" i="24"/>
  <c r="L13" i="24"/>
  <c r="O13" i="24" s="1"/>
  <c r="J13" i="24"/>
  <c r="N13" i="24" s="1"/>
  <c r="X12" i="24"/>
  <c r="J12" i="24"/>
  <c r="N12" i="24" s="1"/>
  <c r="Y11" i="24"/>
  <c r="J11" i="24"/>
  <c r="N11" i="24" s="1"/>
  <c r="Y10" i="24"/>
  <c r="J10" i="24"/>
  <c r="N10" i="24" s="1"/>
  <c r="Y9" i="24"/>
  <c r="J9" i="24"/>
  <c r="N9" i="24" s="1"/>
  <c r="M13" i="24" l="1"/>
  <c r="O10" i="25"/>
  <c r="N14" i="24"/>
  <c r="M8" i="26"/>
  <c r="O8" i="26"/>
  <c r="M49" i="25"/>
  <c r="O49" i="25"/>
  <c r="O8" i="25"/>
  <c r="Y8" i="24"/>
  <c r="J8" i="24"/>
  <c r="N8" i="24" s="1"/>
  <c r="J9" i="27" l="1"/>
  <c r="I9" i="27" s="1"/>
  <c r="H9" i="27" s="1"/>
  <c r="X8" i="27"/>
  <c r="J8" i="27"/>
  <c r="I8" i="27" s="1"/>
  <c r="H8" i="27" s="1"/>
  <c r="J21" i="23" l="1"/>
  <c r="I21" i="23"/>
  <c r="H21" i="23"/>
  <c r="F21" i="23"/>
  <c r="E21" i="23"/>
  <c r="D21" i="23"/>
  <c r="C21" i="23"/>
  <c r="O20" i="23"/>
  <c r="N20" i="23"/>
  <c r="M20" i="23"/>
  <c r="L20" i="23"/>
  <c r="N19" i="23"/>
  <c r="M19" i="23"/>
  <c r="L19" i="23"/>
  <c r="J19" i="23"/>
  <c r="N18" i="23"/>
  <c r="M18" i="23"/>
  <c r="L18" i="23"/>
  <c r="J18" i="23"/>
  <c r="N17" i="23"/>
  <c r="M17" i="23"/>
  <c r="L17" i="23"/>
  <c r="J17" i="23"/>
  <c r="J16" i="23"/>
  <c r="L16" i="23" s="1"/>
  <c r="J15" i="23"/>
  <c r="L15" i="23" s="1"/>
  <c r="M15" i="23" s="1"/>
  <c r="J14" i="23"/>
  <c r="L14" i="23" s="1"/>
  <c r="M14" i="23" s="1"/>
  <c r="J13" i="23"/>
  <c r="L13" i="23" s="1"/>
  <c r="M13" i="23" s="1"/>
  <c r="J12" i="23"/>
  <c r="L12" i="23" s="1"/>
  <c r="M12" i="23" s="1"/>
  <c r="J11" i="23"/>
  <c r="L11" i="23" s="1"/>
  <c r="M11" i="23" s="1"/>
  <c r="J10" i="23"/>
  <c r="L10" i="23" s="1"/>
  <c r="M10" i="23" s="1"/>
  <c r="J9" i="23"/>
  <c r="L9" i="23" s="1"/>
  <c r="M9" i="23" s="1"/>
  <c r="J8" i="23"/>
  <c r="L8" i="23" s="1"/>
  <c r="I50" i="22"/>
  <c r="H50" i="22"/>
  <c r="J50" i="22" s="1"/>
  <c r="F50" i="22"/>
  <c r="E50" i="22"/>
  <c r="D50" i="22"/>
  <c r="C50" i="22"/>
  <c r="L21" i="23" l="1"/>
  <c r="M21" i="23" s="1"/>
  <c r="M8" i="23"/>
  <c r="O16" i="23"/>
  <c r="M16" i="23"/>
  <c r="N50" i="22"/>
  <c r="N8" i="23"/>
  <c r="N9" i="23"/>
  <c r="N10" i="23"/>
  <c r="N11" i="23"/>
  <c r="N12" i="23"/>
  <c r="N13" i="23"/>
  <c r="N14" i="23"/>
  <c r="N15" i="23"/>
  <c r="N16" i="23"/>
  <c r="O21" i="23"/>
  <c r="N21" i="23"/>
  <c r="L49" i="22"/>
  <c r="M49" i="22" s="1"/>
  <c r="J49" i="22"/>
  <c r="N49" i="22" s="1"/>
  <c r="L48" i="22"/>
  <c r="M48" i="22" s="1"/>
  <c r="J48" i="22"/>
  <c r="N48" i="22" s="1"/>
  <c r="L47" i="22"/>
  <c r="M47" i="22" s="1"/>
  <c r="J47" i="22"/>
  <c r="N47" i="22" s="1"/>
  <c r="L46" i="22"/>
  <c r="M46" i="22" s="1"/>
  <c r="J46" i="22"/>
  <c r="N46" i="22" s="1"/>
  <c r="L45" i="22"/>
  <c r="M45" i="22" s="1"/>
  <c r="J45" i="22"/>
  <c r="N45" i="22" s="1"/>
  <c r="L44" i="22"/>
  <c r="M44" i="22" s="1"/>
  <c r="J44" i="22"/>
  <c r="N44" i="22" s="1"/>
  <c r="L43" i="22"/>
  <c r="M43" i="22" s="1"/>
  <c r="J43" i="22"/>
  <c r="N43" i="22" s="1"/>
  <c r="L42" i="22"/>
  <c r="M42" i="22" s="1"/>
  <c r="J42" i="22"/>
  <c r="N42" i="22" s="1"/>
  <c r="L41" i="22"/>
  <c r="M41" i="22" s="1"/>
  <c r="J41" i="22"/>
  <c r="N41" i="22" s="1"/>
  <c r="L40" i="22"/>
  <c r="M40" i="22" s="1"/>
  <c r="J40" i="22"/>
  <c r="N40" i="22" s="1"/>
  <c r="L39" i="22"/>
  <c r="M39" i="22" s="1"/>
  <c r="J39" i="22"/>
  <c r="N39" i="22" s="1"/>
  <c r="L38" i="22"/>
  <c r="M38" i="22" s="1"/>
  <c r="J38" i="22"/>
  <c r="N38" i="22" s="1"/>
  <c r="L37" i="22"/>
  <c r="M37" i="22" s="1"/>
  <c r="J37" i="22"/>
  <c r="N37" i="22" s="1"/>
  <c r="L36" i="22"/>
  <c r="M36" i="22" s="1"/>
  <c r="J36" i="22"/>
  <c r="N36" i="22" s="1"/>
  <c r="L35" i="22"/>
  <c r="M35" i="22" s="1"/>
  <c r="J35" i="22"/>
  <c r="N35" i="22" s="1"/>
  <c r="L34" i="22"/>
  <c r="M34" i="22" s="1"/>
  <c r="J34" i="22"/>
  <c r="N34" i="22" s="1"/>
  <c r="L33" i="22"/>
  <c r="M33" i="22" s="1"/>
  <c r="J33" i="22"/>
  <c r="N33" i="22" s="1"/>
  <c r="L32" i="22"/>
  <c r="M32" i="22" s="1"/>
  <c r="J32" i="22"/>
  <c r="N32" i="22" s="1"/>
  <c r="L31" i="22"/>
  <c r="M31" i="22" s="1"/>
  <c r="J31" i="22"/>
  <c r="N31" i="22" s="1"/>
  <c r="L30" i="22"/>
  <c r="M30" i="22" s="1"/>
  <c r="J30" i="22"/>
  <c r="N30" i="22" s="1"/>
  <c r="L29" i="22"/>
  <c r="M29" i="22" s="1"/>
  <c r="J29" i="22"/>
  <c r="N29" i="22" s="1"/>
  <c r="L28" i="22"/>
  <c r="M28" i="22" s="1"/>
  <c r="J28" i="22"/>
  <c r="N28" i="22" s="1"/>
  <c r="L27" i="22"/>
  <c r="M27" i="22" s="1"/>
  <c r="J27" i="22"/>
  <c r="N27" i="22" s="1"/>
  <c r="L26" i="22"/>
  <c r="M26" i="22" s="1"/>
  <c r="J26" i="22"/>
  <c r="N26" i="22" s="1"/>
  <c r="L25" i="22"/>
  <c r="M25" i="22" s="1"/>
  <c r="J25" i="22"/>
  <c r="N25" i="22" s="1"/>
  <c r="L24" i="22"/>
  <c r="M24" i="22" s="1"/>
  <c r="J24" i="22"/>
  <c r="N24" i="22" s="1"/>
  <c r="L23" i="22"/>
  <c r="M23" i="22" s="1"/>
  <c r="J23" i="22"/>
  <c r="N23" i="22" s="1"/>
  <c r="L22" i="22"/>
  <c r="M22" i="22" s="1"/>
  <c r="J22" i="22"/>
  <c r="N22" i="22" s="1"/>
  <c r="N21" i="22"/>
  <c r="M21" i="22"/>
  <c r="L21" i="22"/>
  <c r="O21" i="22" s="1"/>
  <c r="N20" i="22"/>
  <c r="M20" i="22"/>
  <c r="L20" i="22"/>
  <c r="O20" i="22" s="1"/>
  <c r="N19" i="22"/>
  <c r="M19" i="22"/>
  <c r="L19" i="22"/>
  <c r="O19" i="22" s="1"/>
  <c r="N18" i="22"/>
  <c r="M18" i="22"/>
  <c r="L18" i="22"/>
  <c r="O18" i="22" s="1"/>
  <c r="N17" i="22"/>
  <c r="M17" i="22"/>
  <c r="L17" i="22"/>
  <c r="O17" i="22" s="1"/>
  <c r="N16" i="22"/>
  <c r="M16" i="22"/>
  <c r="L16" i="22"/>
  <c r="O16" i="22" s="1"/>
  <c r="N15" i="22"/>
  <c r="M15" i="22"/>
  <c r="L15" i="22"/>
  <c r="O15" i="22" s="1"/>
  <c r="L14" i="22"/>
  <c r="M14" i="22" s="1"/>
  <c r="J14" i="22"/>
  <c r="N14" i="22" s="1"/>
  <c r="L13" i="22"/>
  <c r="M13" i="22" s="1"/>
  <c r="J13" i="22"/>
  <c r="N13" i="22" s="1"/>
  <c r="N12" i="22"/>
  <c r="M12" i="22"/>
  <c r="L12" i="22"/>
  <c r="O12" i="22" s="1"/>
  <c r="J12" i="22"/>
  <c r="N11" i="22"/>
  <c r="J11" i="22"/>
  <c r="L11" i="22" s="1"/>
  <c r="O11" i="22" l="1"/>
  <c r="M11" i="22"/>
  <c r="L10" i="22"/>
  <c r="J10" i="22"/>
  <c r="N10" i="22" s="1"/>
  <c r="J9" i="22"/>
  <c r="N9" i="22" s="1"/>
  <c r="N8" i="22"/>
  <c r="L8" i="22"/>
  <c r="J8" i="22"/>
  <c r="I14" i="20"/>
  <c r="H14" i="20"/>
  <c r="J14" i="20" s="1"/>
  <c r="F14" i="20"/>
  <c r="E14" i="20"/>
  <c r="D14" i="20"/>
  <c r="C14" i="20"/>
  <c r="Y13" i="20"/>
  <c r="L13" i="20"/>
  <c r="M13" i="20" s="1"/>
  <c r="J13" i="20"/>
  <c r="N13" i="20" s="1"/>
  <c r="X12" i="20"/>
  <c r="J12" i="20"/>
  <c r="L12" i="20" s="1"/>
  <c r="M12" i="20" s="1"/>
  <c r="Y11" i="20"/>
  <c r="N12" i="20" l="1"/>
  <c r="N14" i="20"/>
  <c r="M8" i="22"/>
  <c r="L9" i="22"/>
  <c r="M9" i="22" s="1"/>
  <c r="M10" i="22"/>
  <c r="O10" i="22"/>
  <c r="O8" i="22"/>
  <c r="J11" i="20"/>
  <c r="N11" i="20" s="1"/>
  <c r="Y10" i="20"/>
  <c r="L10" i="20"/>
  <c r="M10" i="20" s="1"/>
  <c r="J10" i="20"/>
  <c r="N10" i="20" s="1"/>
  <c r="Y9" i="20"/>
  <c r="L9" i="20"/>
  <c r="M9" i="20" s="1"/>
  <c r="J9" i="20"/>
  <c r="N9" i="20" s="1"/>
  <c r="Y8" i="20"/>
  <c r="J8" i="20"/>
  <c r="L8" i="20" s="1"/>
  <c r="M8" i="20" l="1"/>
  <c r="O8" i="20"/>
  <c r="N8" i="20"/>
  <c r="L11" i="20"/>
  <c r="M11" i="20" s="1"/>
  <c r="L50" i="22"/>
  <c r="L9" i="21"/>
  <c r="C9" i="21"/>
  <c r="X8" i="21"/>
  <c r="C8" i="21"/>
  <c r="M50" i="22" l="1"/>
  <c r="O50" i="22"/>
  <c r="L8" i="21"/>
  <c r="L14" i="20"/>
  <c r="I7" i="21"/>
  <c r="H7" i="21"/>
  <c r="F7" i="21"/>
  <c r="E7" i="21"/>
  <c r="D7" i="21"/>
  <c r="C7" i="21"/>
  <c r="I21" i="18"/>
  <c r="H21" i="18"/>
  <c r="J21" i="18" s="1"/>
  <c r="F21" i="18"/>
  <c r="E21" i="18"/>
  <c r="D21" i="18"/>
  <c r="C21" i="18"/>
  <c r="N21" i="18" s="1"/>
  <c r="N20" i="18"/>
  <c r="L20" i="18"/>
  <c r="M20" i="18" s="1"/>
  <c r="J19" i="18"/>
  <c r="L19" i="18" s="1"/>
  <c r="M19" i="18" s="1"/>
  <c r="J18" i="18"/>
  <c r="L18" i="18" s="1"/>
  <c r="M18" i="18" s="1"/>
  <c r="J17" i="18"/>
  <c r="L17" i="18" s="1"/>
  <c r="M17" i="18" s="1"/>
  <c r="N16" i="18"/>
  <c r="L16" i="18"/>
  <c r="M16" i="18" s="1"/>
  <c r="J15" i="18"/>
  <c r="L15" i="18" s="1"/>
  <c r="M15" i="18" s="1"/>
  <c r="J14" i="18"/>
  <c r="L14" i="18" s="1"/>
  <c r="M14" i="18" s="1"/>
  <c r="J13" i="18"/>
  <c r="L13" i="18" s="1"/>
  <c r="M13" i="18" s="1"/>
  <c r="N12" i="18"/>
  <c r="J12" i="18"/>
  <c r="L12" i="18" s="1"/>
  <c r="M12" i="18" s="1"/>
  <c r="N11" i="18"/>
  <c r="J11" i="18"/>
  <c r="L11" i="18" s="1"/>
  <c r="M11" i="18" s="1"/>
  <c r="N10" i="18"/>
  <c r="J10" i="18"/>
  <c r="L10" i="18" s="1"/>
  <c r="M10" i="18" s="1"/>
  <c r="N9" i="18"/>
  <c r="J9" i="18"/>
  <c r="L9" i="18" s="1"/>
  <c r="M9" i="18" s="1"/>
  <c r="N8" i="18"/>
  <c r="J8" i="18"/>
  <c r="L8" i="18" s="1"/>
  <c r="I50" i="17"/>
  <c r="H50" i="17"/>
  <c r="J50" i="17" s="1"/>
  <c r="F50" i="17"/>
  <c r="E50" i="17"/>
  <c r="D50" i="17"/>
  <c r="C50" i="17"/>
  <c r="J49" i="17"/>
  <c r="N49" i="17" s="1"/>
  <c r="J48" i="17"/>
  <c r="N48" i="17" s="1"/>
  <c r="J47" i="17"/>
  <c r="N47" i="17" s="1"/>
  <c r="J46" i="17"/>
  <c r="N46" i="17" s="1"/>
  <c r="J45" i="17"/>
  <c r="N45" i="17" s="1"/>
  <c r="J44" i="17"/>
  <c r="N44" i="17" s="1"/>
  <c r="J43" i="17"/>
  <c r="N43" i="17" s="1"/>
  <c r="J42" i="17"/>
  <c r="N42" i="17" s="1"/>
  <c r="J41" i="17"/>
  <c r="N41" i="17" s="1"/>
  <c r="L21" i="18" l="1"/>
  <c r="M21" i="18" s="1"/>
  <c r="M8" i="18"/>
  <c r="L43" i="17"/>
  <c r="M43" i="17" s="1"/>
  <c r="L45" i="17"/>
  <c r="M45" i="17" s="1"/>
  <c r="L46" i="17"/>
  <c r="M46" i="17" s="1"/>
  <c r="L47" i="17"/>
  <c r="M47" i="17" s="1"/>
  <c r="L48" i="17"/>
  <c r="M48" i="17" s="1"/>
  <c r="L49" i="17"/>
  <c r="M49" i="17" s="1"/>
  <c r="N50" i="17"/>
  <c r="O21" i="18"/>
  <c r="M14" i="20"/>
  <c r="O14" i="20"/>
  <c r="L41" i="17"/>
  <c r="M41" i="17" s="1"/>
  <c r="L44" i="17"/>
  <c r="M44" i="17" s="1"/>
  <c r="N13" i="18"/>
  <c r="N14" i="18"/>
  <c r="N15" i="18"/>
  <c r="O16" i="18"/>
  <c r="N17" i="18"/>
  <c r="N18" i="18"/>
  <c r="N19" i="18"/>
  <c r="O20" i="18"/>
  <c r="L42" i="17"/>
  <c r="M42" i="17" s="1"/>
  <c r="L7" i="21"/>
  <c r="N40" i="17"/>
  <c r="J40" i="17"/>
  <c r="L40" i="17" s="1"/>
  <c r="N39" i="17"/>
  <c r="J39" i="17"/>
  <c r="L39" i="17" s="1"/>
  <c r="M39" i="17" s="1"/>
  <c r="N38" i="17"/>
  <c r="J38" i="17"/>
  <c r="L38" i="17" s="1"/>
  <c r="M38" i="17" s="1"/>
  <c r="N37" i="17"/>
  <c r="J37" i="17"/>
  <c r="L37" i="17" s="1"/>
  <c r="M37" i="17" s="1"/>
  <c r="N36" i="17"/>
  <c r="J36" i="17"/>
  <c r="L36" i="17" s="1"/>
  <c r="M36" i="17" s="1"/>
  <c r="N35" i="17"/>
  <c r="J35" i="17"/>
  <c r="L35" i="17" s="1"/>
  <c r="M35" i="17" s="1"/>
  <c r="N34" i="17"/>
  <c r="J34" i="17"/>
  <c r="L34" i="17" s="1"/>
  <c r="M34" i="17" s="1"/>
  <c r="N33" i="17"/>
  <c r="J33" i="17"/>
  <c r="L33" i="17" s="1"/>
  <c r="M33" i="17" s="1"/>
  <c r="N32" i="17"/>
  <c r="J32" i="17"/>
  <c r="L32" i="17" s="1"/>
  <c r="M32" i="17" s="1"/>
  <c r="N31" i="17"/>
  <c r="J31" i="17"/>
  <c r="L31" i="17" s="1"/>
  <c r="M31" i="17" s="1"/>
  <c r="N30" i="17"/>
  <c r="J30" i="17"/>
  <c r="L30" i="17" s="1"/>
  <c r="M30" i="17" s="1"/>
  <c r="N29" i="17"/>
  <c r="J29" i="17"/>
  <c r="L29" i="17" s="1"/>
  <c r="M29" i="17" s="1"/>
  <c r="N28" i="17"/>
  <c r="J28" i="17"/>
  <c r="L28" i="17" s="1"/>
  <c r="M28" i="17" s="1"/>
  <c r="N27" i="17"/>
  <c r="J27" i="17"/>
  <c r="L27" i="17" s="1"/>
  <c r="M27" i="17" s="1"/>
  <c r="N26" i="17"/>
  <c r="J26" i="17"/>
  <c r="L26" i="17" s="1"/>
  <c r="M26" i="17" s="1"/>
  <c r="N25" i="17"/>
  <c r="L25" i="17"/>
  <c r="M25" i="17" s="1"/>
  <c r="J25" i="17"/>
  <c r="N24" i="17"/>
  <c r="L24" i="17"/>
  <c r="M24" i="17" s="1"/>
  <c r="J24" i="17"/>
  <c r="N23" i="17"/>
  <c r="L23" i="17"/>
  <c r="M23" i="17" s="1"/>
  <c r="J23" i="17"/>
  <c r="N22" i="17"/>
  <c r="L22" i="17"/>
  <c r="M22" i="17" s="1"/>
  <c r="J22" i="17"/>
  <c r="O21" i="17"/>
  <c r="N21" i="17"/>
  <c r="M21" i="17"/>
  <c r="L21" i="17"/>
  <c r="O20" i="17"/>
  <c r="N20" i="17"/>
  <c r="M20" i="17"/>
  <c r="L20" i="17"/>
  <c r="O19" i="17"/>
  <c r="N19" i="17"/>
  <c r="M19" i="17"/>
  <c r="L19" i="17"/>
  <c r="O18" i="17"/>
  <c r="N18" i="17"/>
  <c r="M18" i="17"/>
  <c r="L18" i="17"/>
  <c r="O17" i="17"/>
  <c r="N17" i="17"/>
  <c r="M17" i="17"/>
  <c r="L17" i="17"/>
  <c r="O16" i="17"/>
  <c r="N16" i="17"/>
  <c r="M16" i="17"/>
  <c r="L16" i="17"/>
  <c r="O15" i="17"/>
  <c r="N15" i="17"/>
  <c r="M15" i="17"/>
  <c r="L15" i="17"/>
  <c r="N14" i="17"/>
  <c r="M14" i="17"/>
  <c r="L14" i="17"/>
  <c r="J14" i="17"/>
  <c r="N13" i="17"/>
  <c r="M13" i="17"/>
  <c r="L13" i="17"/>
  <c r="J13" i="17"/>
  <c r="J12" i="17"/>
  <c r="L12" i="17" s="1"/>
  <c r="L11" i="17"/>
  <c r="M11" i="17" s="1"/>
  <c r="J11" i="17"/>
  <c r="N11" i="17" s="1"/>
  <c r="M10" i="17"/>
  <c r="L10" i="17"/>
  <c r="O10" i="17" s="1"/>
  <c r="J10" i="17"/>
  <c r="N10" i="17" s="1"/>
  <c r="M12" i="17" l="1"/>
  <c r="O12" i="17"/>
  <c r="O40" i="17"/>
  <c r="M40" i="17"/>
  <c r="O11" i="17"/>
  <c r="N12" i="17"/>
  <c r="L9" i="17"/>
  <c r="M9" i="17" s="1"/>
  <c r="J9" i="17"/>
  <c r="N9" i="17" s="1"/>
  <c r="N8" i="17"/>
  <c r="M8" i="17"/>
  <c r="L8" i="17"/>
  <c r="L50" i="17" s="1"/>
  <c r="J8" i="17"/>
  <c r="I14" i="16"/>
  <c r="H14" i="16"/>
  <c r="J14" i="16" s="1"/>
  <c r="F14" i="16"/>
  <c r="E14" i="16"/>
  <c r="D14" i="16"/>
  <c r="C14" i="16"/>
  <c r="Y13" i="16"/>
  <c r="N13" i="16"/>
  <c r="L13" i="16"/>
  <c r="M13" i="16" s="1"/>
  <c r="J13" i="16"/>
  <c r="X12" i="16"/>
  <c r="M50" i="17" l="1"/>
  <c r="O50" i="17"/>
  <c r="N14" i="16"/>
  <c r="O8" i="17"/>
  <c r="M12" i="16"/>
  <c r="L12" i="16"/>
  <c r="J12" i="16"/>
  <c r="N12" i="16" s="1"/>
  <c r="Y11" i="16"/>
  <c r="N11" i="16"/>
  <c r="J11" i="16"/>
  <c r="L11" i="16" s="1"/>
  <c r="M11" i="16" s="1"/>
  <c r="Y10" i="16"/>
  <c r="J10" i="16"/>
  <c r="L10" i="16" s="1"/>
  <c r="M10" i="16" s="1"/>
  <c r="Y9" i="16"/>
  <c r="L9" i="16"/>
  <c r="M9" i="16" s="1"/>
  <c r="J9" i="16"/>
  <c r="N9" i="16" s="1"/>
  <c r="G9" i="16"/>
  <c r="G9" i="20" s="1"/>
  <c r="Y8" i="16"/>
  <c r="J8" i="16"/>
  <c r="L8" i="16" s="1"/>
  <c r="H9" i="15"/>
  <c r="C9" i="15"/>
  <c r="X8" i="15"/>
  <c r="M8" i="15"/>
  <c r="L8" i="15"/>
  <c r="C8" i="15"/>
  <c r="J7" i="15"/>
  <c r="I7" i="15" s="1"/>
  <c r="H7" i="15" s="1"/>
  <c r="C7" i="15"/>
  <c r="L14" i="16" l="1"/>
  <c r="M8" i="16"/>
  <c r="O8" i="16"/>
  <c r="N8" i="16"/>
  <c r="N10" i="16"/>
  <c r="G9" i="24"/>
  <c r="I21" i="13"/>
  <c r="H21" i="13"/>
  <c r="F21" i="13"/>
  <c r="E21" i="13"/>
  <c r="D21" i="13"/>
  <c r="C21" i="13"/>
  <c r="M20" i="13"/>
  <c r="L20" i="13"/>
  <c r="O20" i="13" s="1"/>
  <c r="J20" i="13"/>
  <c r="N20" i="13" s="1"/>
  <c r="N19" i="13"/>
  <c r="J19" i="13"/>
  <c r="N18" i="13"/>
  <c r="J18" i="13"/>
  <c r="L18" i="13" s="1"/>
  <c r="J17" i="13"/>
  <c r="N17" i="13" s="1"/>
  <c r="O16" i="13"/>
  <c r="N16" i="13"/>
  <c r="L16" i="13"/>
  <c r="M16" i="13" s="1"/>
  <c r="J15" i="13"/>
  <c r="L15" i="13" s="1"/>
  <c r="L14" i="13"/>
  <c r="M14" i="13" s="1"/>
  <c r="J14" i="13"/>
  <c r="N14" i="13" s="1"/>
  <c r="J13" i="13"/>
  <c r="N13" i="13" s="1"/>
  <c r="J12" i="13"/>
  <c r="N12" i="13" s="1"/>
  <c r="M11" i="13"/>
  <c r="L11" i="13"/>
  <c r="O11" i="13" s="1"/>
  <c r="J11" i="13"/>
  <c r="N11" i="13" s="1"/>
  <c r="N10" i="13"/>
  <c r="J10" i="13"/>
  <c r="N9" i="13"/>
  <c r="J9" i="13"/>
  <c r="L9" i="13" s="1"/>
  <c r="J8" i="13"/>
  <c r="J21" i="13" s="1"/>
  <c r="I50" i="12"/>
  <c r="H50" i="12"/>
  <c r="J50" i="12" s="1"/>
  <c r="F50" i="12"/>
  <c r="E50" i="12"/>
  <c r="D50" i="12"/>
  <c r="C50" i="12"/>
  <c r="M49" i="12"/>
  <c r="L49" i="12"/>
  <c r="O49" i="12" s="1"/>
  <c r="J49" i="12"/>
  <c r="N49" i="12" s="1"/>
  <c r="N48" i="12"/>
  <c r="J48" i="12"/>
  <c r="L48" i="12" s="1"/>
  <c r="J47" i="12"/>
  <c r="N47" i="12" s="1"/>
  <c r="J46" i="12"/>
  <c r="N46" i="12" s="1"/>
  <c r="L45" i="12"/>
  <c r="O45" i="12" s="1"/>
  <c r="J45" i="12"/>
  <c r="N45" i="12" s="1"/>
  <c r="M44" i="12"/>
  <c r="L44" i="12"/>
  <c r="O44" i="12" s="1"/>
  <c r="J44" i="12"/>
  <c r="N44" i="12" s="1"/>
  <c r="N43" i="12"/>
  <c r="J43" i="12"/>
  <c r="L43" i="12" s="1"/>
  <c r="N42" i="12"/>
  <c r="J42" i="12"/>
  <c r="N41" i="12"/>
  <c r="J41" i="12"/>
  <c r="J40" i="12"/>
  <c r="N40" i="12" s="1"/>
  <c r="L39" i="12"/>
  <c r="O39" i="12" s="1"/>
  <c r="J39" i="12"/>
  <c r="N39" i="12" s="1"/>
  <c r="M38" i="12"/>
  <c r="L38" i="12"/>
  <c r="O38" i="12" s="1"/>
  <c r="J38" i="12"/>
  <c r="N38" i="12" s="1"/>
  <c r="N37" i="12"/>
  <c r="J37" i="12"/>
  <c r="L37" i="12" s="1"/>
  <c r="J36" i="12"/>
  <c r="N36" i="12" s="1"/>
  <c r="L35" i="12"/>
  <c r="O35" i="12" s="1"/>
  <c r="J35" i="12"/>
  <c r="N35" i="12" s="1"/>
  <c r="J34" i="12"/>
  <c r="N34" i="12" s="1"/>
  <c r="M33" i="12"/>
  <c r="L33" i="12"/>
  <c r="O33" i="12" s="1"/>
  <c r="J33" i="12"/>
  <c r="N33" i="12" s="1"/>
  <c r="N32" i="12"/>
  <c r="J32" i="12"/>
  <c r="L32" i="12" s="1"/>
  <c r="J31" i="12"/>
  <c r="N31" i="12" s="1"/>
  <c r="J30" i="12"/>
  <c r="N30" i="12" s="1"/>
  <c r="J29" i="12"/>
  <c r="N29" i="12" s="1"/>
  <c r="L28" i="12"/>
  <c r="O28" i="12" s="1"/>
  <c r="J28" i="12"/>
  <c r="N28" i="12" s="1"/>
  <c r="M27" i="12"/>
  <c r="L27" i="12"/>
  <c r="O27" i="12" s="1"/>
  <c r="J27" i="12"/>
  <c r="N27" i="12" s="1"/>
  <c r="N26" i="12"/>
  <c r="J26" i="12"/>
  <c r="N25" i="12"/>
  <c r="J25" i="12"/>
  <c r="N24" i="12"/>
  <c r="M24" i="12"/>
  <c r="L24" i="12"/>
  <c r="O24" i="12" s="1"/>
  <c r="J24" i="12"/>
  <c r="J23" i="12"/>
  <c r="N23" i="12" s="1"/>
  <c r="J22" i="12"/>
  <c r="N22" i="12" s="1"/>
  <c r="N21" i="12"/>
  <c r="L21" i="12"/>
  <c r="O21" i="12" s="1"/>
  <c r="N20" i="12"/>
  <c r="L20" i="12"/>
  <c r="O20" i="12" s="1"/>
  <c r="N19" i="12"/>
  <c r="L19" i="12"/>
  <c r="O19" i="12" s="1"/>
  <c r="N18" i="12"/>
  <c r="L18" i="12"/>
  <c r="O18" i="12" s="1"/>
  <c r="N17" i="12"/>
  <c r="L17" i="12"/>
  <c r="O17" i="12" s="1"/>
  <c r="N16" i="12"/>
  <c r="L16" i="12"/>
  <c r="O16" i="12" s="1"/>
  <c r="N15" i="12"/>
  <c r="L15" i="12"/>
  <c r="O15" i="12" s="1"/>
  <c r="N14" i="12"/>
  <c r="L14" i="12"/>
  <c r="O14" i="12" s="1"/>
  <c r="J14" i="12"/>
  <c r="J13" i="12"/>
  <c r="N13" i="12" s="1"/>
  <c r="J12" i="12"/>
  <c r="L12" i="12" s="1"/>
  <c r="N11" i="12"/>
  <c r="L11" i="12"/>
  <c r="M11" i="12" s="1"/>
  <c r="J11" i="12"/>
  <c r="J10" i="12"/>
  <c r="N10" i="12" s="1"/>
  <c r="J9" i="12"/>
  <c r="N9" i="12" s="1"/>
  <c r="N8" i="12"/>
  <c r="L8" i="12"/>
  <c r="O8" i="12" s="1"/>
  <c r="J8" i="12"/>
  <c r="I14" i="11"/>
  <c r="H14" i="11"/>
  <c r="J14" i="11" s="1"/>
  <c r="F14" i="11"/>
  <c r="E14" i="11"/>
  <c r="D14" i="11"/>
  <c r="C14" i="11"/>
  <c r="Y13" i="11"/>
  <c r="J13" i="11"/>
  <c r="N13" i="11" s="1"/>
  <c r="X12" i="11"/>
  <c r="N12" i="11"/>
  <c r="L12" i="11"/>
  <c r="M12" i="11" s="1"/>
  <c r="J12" i="11"/>
  <c r="Y11" i="11"/>
  <c r="J11" i="11"/>
  <c r="N11" i="11" s="1"/>
  <c r="Y10" i="11"/>
  <c r="J10" i="11"/>
  <c r="N10" i="11" s="1"/>
  <c r="Y9" i="11"/>
  <c r="M37" i="12" l="1"/>
  <c r="O37" i="12"/>
  <c r="M43" i="12"/>
  <c r="O43" i="12"/>
  <c r="M15" i="13"/>
  <c r="O15" i="13"/>
  <c r="M48" i="12"/>
  <c r="O48" i="12"/>
  <c r="O9" i="13"/>
  <c r="M9" i="13"/>
  <c r="O18" i="13"/>
  <c r="M18" i="13"/>
  <c r="O12" i="12"/>
  <c r="M12" i="12"/>
  <c r="M32" i="12"/>
  <c r="O32" i="12"/>
  <c r="N50" i="12"/>
  <c r="N8" i="13"/>
  <c r="O14" i="13"/>
  <c r="N15" i="13"/>
  <c r="N21" i="13"/>
  <c r="O12" i="11"/>
  <c r="N14" i="11"/>
  <c r="M8" i="12"/>
  <c r="L10" i="12"/>
  <c r="O11" i="12"/>
  <c r="N12" i="12"/>
  <c r="M14" i="12"/>
  <c r="M15" i="12"/>
  <c r="M16" i="12"/>
  <c r="M17" i="12"/>
  <c r="M18" i="12"/>
  <c r="M19" i="12"/>
  <c r="M20" i="12"/>
  <c r="M21" i="12"/>
  <c r="L23" i="12"/>
  <c r="M28" i="12"/>
  <c r="L31" i="12"/>
  <c r="M35" i="12"/>
  <c r="L36" i="12"/>
  <c r="M39" i="12"/>
  <c r="L40" i="12"/>
  <c r="M45" i="12"/>
  <c r="L47" i="12"/>
  <c r="M14" i="16"/>
  <c r="O14" i="16"/>
  <c r="L7" i="15"/>
  <c r="G9" i="29"/>
  <c r="L9" i="11"/>
  <c r="O9" i="11" s="1"/>
  <c r="J9" i="11"/>
  <c r="N9" i="11" s="1"/>
  <c r="Y8" i="11"/>
  <c r="N8" i="11"/>
  <c r="J8" i="11"/>
  <c r="M10" i="12" l="1"/>
  <c r="O10" i="12"/>
  <c r="M47" i="12"/>
  <c r="O47" i="12"/>
  <c r="M36" i="12"/>
  <c r="O36" i="12"/>
  <c r="M23" i="12"/>
  <c r="O23" i="12"/>
  <c r="M9" i="11"/>
  <c r="M40" i="12"/>
  <c r="O40" i="12"/>
  <c r="M31" i="12"/>
  <c r="O31" i="12"/>
  <c r="G9" i="33"/>
  <c r="N9" i="14"/>
  <c r="J9" i="14"/>
  <c r="I9" i="14"/>
  <c r="H9" i="14"/>
  <c r="F9" i="14"/>
  <c r="E9" i="14"/>
  <c r="D9" i="14"/>
  <c r="C9" i="14" s="1"/>
  <c r="X8" i="14"/>
  <c r="N8" i="14"/>
  <c r="J8" i="14"/>
  <c r="I8" i="14"/>
  <c r="H8" i="14"/>
  <c r="F8" i="14"/>
  <c r="E8" i="14"/>
  <c r="D8" i="14"/>
  <c r="C8" i="14" s="1"/>
  <c r="N7" i="14"/>
  <c r="J7" i="14"/>
  <c r="I7" i="14"/>
  <c r="I10" i="14" s="1"/>
  <c r="H7" i="14"/>
  <c r="H10" i="14" s="1"/>
  <c r="F7" i="14"/>
  <c r="F10" i="14" s="1"/>
  <c r="E7" i="14"/>
  <c r="E10" i="14" s="1"/>
  <c r="D7" i="14"/>
  <c r="C7" i="14" s="1"/>
  <c r="I21" i="10"/>
  <c r="H21" i="10"/>
  <c r="F21" i="10"/>
  <c r="E21" i="10"/>
  <c r="D21" i="10"/>
  <c r="C21" i="10"/>
  <c r="J20" i="10"/>
  <c r="N20" i="10" s="1"/>
  <c r="L19" i="10"/>
  <c r="O19" i="10" s="1"/>
  <c r="J19" i="10"/>
  <c r="N19" i="10" s="1"/>
  <c r="J18" i="10"/>
  <c r="N18" i="10" s="1"/>
  <c r="J17" i="10"/>
  <c r="L17" i="10" s="1"/>
  <c r="M17" i="10" s="1"/>
  <c r="N17" i="10" l="1"/>
  <c r="L20" i="10"/>
  <c r="L18" i="10"/>
  <c r="M19" i="10"/>
  <c r="N10" i="14"/>
  <c r="J10" i="14"/>
  <c r="G9" i="37"/>
  <c r="D10" i="14"/>
  <c r="C10" i="14" s="1"/>
  <c r="N16" i="10"/>
  <c r="M16" i="10"/>
  <c r="L16" i="10"/>
  <c r="O16" i="10" s="1"/>
  <c r="M18" i="10" l="1"/>
  <c r="O18" i="10"/>
  <c r="O20" i="10"/>
  <c r="M20" i="10"/>
  <c r="G9" i="44"/>
  <c r="J15" i="10"/>
  <c r="N15" i="10" s="1"/>
  <c r="J14" i="10"/>
  <c r="L14" i="10" s="1"/>
  <c r="J13" i="10"/>
  <c r="L13" i="10" s="1"/>
  <c r="J12" i="10"/>
  <c r="L12" i="10" s="1"/>
  <c r="L11" i="10"/>
  <c r="O11" i="10" s="1"/>
  <c r="J11" i="10"/>
  <c r="N11" i="10" s="1"/>
  <c r="M10" i="10"/>
  <c r="L10" i="10"/>
  <c r="O10" i="10" s="1"/>
  <c r="J10" i="10"/>
  <c r="N10" i="10" s="1"/>
  <c r="J9" i="10"/>
  <c r="L9" i="10" s="1"/>
  <c r="J8" i="10"/>
  <c r="J21" i="10" s="1"/>
  <c r="N21" i="10" s="1"/>
  <c r="I50" i="7"/>
  <c r="H50" i="7"/>
  <c r="J50" i="7" s="1"/>
  <c r="F50" i="7"/>
  <c r="E50" i="7"/>
  <c r="D50" i="7"/>
  <c r="C50" i="7"/>
  <c r="J49" i="7"/>
  <c r="N49" i="7" s="1"/>
  <c r="L48" i="7"/>
  <c r="M48" i="7" s="1"/>
  <c r="J48" i="7"/>
  <c r="N48" i="7" s="1"/>
  <c r="L47" i="7"/>
  <c r="M47" i="7" s="1"/>
  <c r="J47" i="7"/>
  <c r="N47" i="7" s="1"/>
  <c r="L46" i="7"/>
  <c r="M46" i="7" s="1"/>
  <c r="J46" i="7"/>
  <c r="N46" i="7" s="1"/>
  <c r="L45" i="7"/>
  <c r="M45" i="7" s="1"/>
  <c r="J45" i="7"/>
  <c r="N45" i="7" s="1"/>
  <c r="J44" i="7"/>
  <c r="L44" i="7" s="1"/>
  <c r="J43" i="7"/>
  <c r="L43" i="7" s="1"/>
  <c r="J42" i="7"/>
  <c r="L42" i="7" s="1"/>
  <c r="J41" i="7"/>
  <c r="N41" i="7" s="1"/>
  <c r="J40" i="7"/>
  <c r="N40" i="7" s="1"/>
  <c r="L39" i="7"/>
  <c r="M39" i="7" s="1"/>
  <c r="J39" i="7"/>
  <c r="N39" i="7" s="1"/>
  <c r="J38" i="7"/>
  <c r="L38" i="7" s="1"/>
  <c r="J37" i="7"/>
  <c r="L37" i="7" s="1"/>
  <c r="L36" i="7"/>
  <c r="M36" i="7" s="1"/>
  <c r="J36" i="7"/>
  <c r="N36" i="7" s="1"/>
  <c r="J35" i="7"/>
  <c r="L35" i="7" s="1"/>
  <c r="J34" i="7"/>
  <c r="L34" i="7" s="1"/>
  <c r="J33" i="7"/>
  <c r="L33" i="7" s="1"/>
  <c r="J32" i="7"/>
  <c r="L32" i="7" s="1"/>
  <c r="J31" i="7"/>
  <c r="N31" i="7" s="1"/>
  <c r="L30" i="7"/>
  <c r="M30" i="7" s="1"/>
  <c r="J30" i="7"/>
  <c r="N30" i="7" s="1"/>
  <c r="L29" i="7"/>
  <c r="M29" i="7" s="1"/>
  <c r="J29" i="7"/>
  <c r="N29" i="7" s="1"/>
  <c r="J28" i="7"/>
  <c r="L28" i="7" s="1"/>
  <c r="J27" i="7"/>
  <c r="L27" i="7" s="1"/>
  <c r="J26" i="7"/>
  <c r="L26" i="7" s="1"/>
  <c r="J25" i="7"/>
  <c r="N25" i="7" s="1"/>
  <c r="J24" i="7"/>
  <c r="N24" i="7" s="1"/>
  <c r="J23" i="7"/>
  <c r="N23" i="7" s="1"/>
  <c r="J22" i="7"/>
  <c r="L22" i="7" s="1"/>
  <c r="N21" i="7"/>
  <c r="L21" i="7"/>
  <c r="O21" i="7" s="1"/>
  <c r="N20" i="7"/>
  <c r="L20" i="7"/>
  <c r="M20" i="7" s="1"/>
  <c r="N19" i="7"/>
  <c r="L19" i="7"/>
  <c r="O19" i="7" s="1"/>
  <c r="N18" i="7"/>
  <c r="L18" i="7"/>
  <c r="M18" i="7" s="1"/>
  <c r="N17" i="7"/>
  <c r="L17" i="7"/>
  <c r="O17" i="7" s="1"/>
  <c r="N16" i="7"/>
  <c r="L16" i="7"/>
  <c r="M16" i="7" s="1"/>
  <c r="N15" i="7"/>
  <c r="L15" i="7"/>
  <c r="O15" i="7" s="1"/>
  <c r="J14" i="7"/>
  <c r="N14" i="7" s="1"/>
  <c r="J13" i="7"/>
  <c r="N13" i="7" s="1"/>
  <c r="J12" i="7"/>
  <c r="L12" i="7" s="1"/>
  <c r="O11" i="7"/>
  <c r="M11" i="7"/>
  <c r="J11" i="7"/>
  <c r="L11" i="7" s="1"/>
  <c r="M12" i="7" l="1"/>
  <c r="O12" i="7"/>
  <c r="M28" i="7"/>
  <c r="O28" i="7"/>
  <c r="M34" i="7"/>
  <c r="O34" i="7"/>
  <c r="M37" i="7"/>
  <c r="O37" i="7"/>
  <c r="M44" i="7"/>
  <c r="O44" i="7"/>
  <c r="O13" i="10"/>
  <c r="M13" i="10"/>
  <c r="M35" i="7"/>
  <c r="O35" i="7"/>
  <c r="M38" i="7"/>
  <c r="O38" i="7"/>
  <c r="O9" i="10"/>
  <c r="M9" i="10"/>
  <c r="M14" i="10"/>
  <c r="O14" i="10"/>
  <c r="M22" i="7"/>
  <c r="O22" i="7"/>
  <c r="O26" i="7"/>
  <c r="M26" i="7"/>
  <c r="O32" i="7"/>
  <c r="M32" i="7"/>
  <c r="O42" i="7"/>
  <c r="M42" i="7"/>
  <c r="M27" i="7"/>
  <c r="O27" i="7"/>
  <c r="O33" i="7"/>
  <c r="M33" i="7"/>
  <c r="O43" i="7"/>
  <c r="M43" i="7"/>
  <c r="O12" i="10"/>
  <c r="M12" i="10"/>
  <c r="N11" i="7"/>
  <c r="N12" i="7"/>
  <c r="L14" i="7"/>
  <c r="M15" i="7"/>
  <c r="O16" i="7"/>
  <c r="M17" i="7"/>
  <c r="O18" i="7"/>
  <c r="M19" i="7"/>
  <c r="O20" i="7"/>
  <c r="M21" i="7"/>
  <c r="N22" i="7"/>
  <c r="L24" i="7"/>
  <c r="L25" i="7"/>
  <c r="N27" i="7"/>
  <c r="N28" i="7"/>
  <c r="O29" i="7"/>
  <c r="O30" i="7"/>
  <c r="L31" i="7"/>
  <c r="N34" i="7"/>
  <c r="N35" i="7"/>
  <c r="O36" i="7"/>
  <c r="N37" i="7"/>
  <c r="N38" i="7"/>
  <c r="O39" i="7"/>
  <c r="L40" i="7"/>
  <c r="L41" i="7"/>
  <c r="N44" i="7"/>
  <c r="O45" i="7"/>
  <c r="O46" i="7"/>
  <c r="O47" i="7"/>
  <c r="O48" i="7"/>
  <c r="L49" i="7"/>
  <c r="N14" i="10"/>
  <c r="L23" i="7"/>
  <c r="N26" i="7"/>
  <c r="N32" i="7"/>
  <c r="N33" i="7"/>
  <c r="N42" i="7"/>
  <c r="N43" i="7"/>
  <c r="N8" i="10"/>
  <c r="N9" i="10"/>
  <c r="M11" i="10"/>
  <c r="N12" i="10"/>
  <c r="N13" i="10"/>
  <c r="L13" i="7"/>
  <c r="N50" i="7"/>
  <c r="L15" i="10"/>
  <c r="L8" i="10"/>
  <c r="G9" i="51"/>
  <c r="G9" i="60" s="1"/>
  <c r="J10" i="7"/>
  <c r="N10" i="7" s="1"/>
  <c r="J9" i="7"/>
  <c r="N9" i="7" s="1"/>
  <c r="J8" i="7"/>
  <c r="N8" i="7" s="1"/>
  <c r="I14" i="6"/>
  <c r="H14" i="6"/>
  <c r="J14" i="6" s="1"/>
  <c r="F14" i="6"/>
  <c r="E14" i="6"/>
  <c r="D14" i="6"/>
  <c r="C14" i="6"/>
  <c r="Y13" i="6"/>
  <c r="J13" i="6"/>
  <c r="L13" i="6" s="1"/>
  <c r="O13" i="6" s="1"/>
  <c r="X12" i="6"/>
  <c r="Y12" i="6" s="1"/>
  <c r="J12" i="6"/>
  <c r="L12" i="6" s="1"/>
  <c r="Y11" i="6"/>
  <c r="L11" i="6"/>
  <c r="M11" i="6" s="1"/>
  <c r="J11" i="6"/>
  <c r="N11" i="6" s="1"/>
  <c r="Y10" i="6"/>
  <c r="L10" i="6"/>
  <c r="M10" i="6" s="1"/>
  <c r="J10" i="6"/>
  <c r="N10" i="6" s="1"/>
  <c r="Y9" i="6"/>
  <c r="M12" i="6" l="1"/>
  <c r="O12" i="6"/>
  <c r="N12" i="6"/>
  <c r="N13" i="6"/>
  <c r="M13" i="6" s="1"/>
  <c r="N14" i="6"/>
  <c r="O10" i="6"/>
  <c r="O11" i="6"/>
  <c r="L8" i="7"/>
  <c r="M15" i="10"/>
  <c r="O15" i="10"/>
  <c r="O14" i="7"/>
  <c r="M14" i="7"/>
  <c r="L9" i="7"/>
  <c r="L10" i="7"/>
  <c r="M23" i="7"/>
  <c r="O23" i="7"/>
  <c r="O41" i="7"/>
  <c r="M41" i="7"/>
  <c r="O31" i="7"/>
  <c r="M31" i="7"/>
  <c r="M13" i="7"/>
  <c r="O13" i="7"/>
  <c r="O40" i="7"/>
  <c r="M40" i="7"/>
  <c r="O25" i="7"/>
  <c r="M25" i="7"/>
  <c r="L21" i="10"/>
  <c r="O8" i="10"/>
  <c r="M8" i="10"/>
  <c r="O49" i="7"/>
  <c r="M49" i="7"/>
  <c r="O24" i="7"/>
  <c r="M24" i="7"/>
  <c r="Y12" i="11"/>
  <c r="J9" i="6"/>
  <c r="N9" i="6" s="1"/>
  <c r="Y8" i="6"/>
  <c r="L8" i="6"/>
  <c r="M8" i="6" s="1"/>
  <c r="J8" i="6"/>
  <c r="N8" i="6" s="1"/>
  <c r="N9" i="8"/>
  <c r="L9" i="8"/>
  <c r="H9" i="8"/>
  <c r="E9" i="8"/>
  <c r="D9" i="8" s="1"/>
  <c r="C9" i="8"/>
  <c r="C8" i="8"/>
  <c r="C7" i="8"/>
  <c r="O8" i="6" l="1"/>
  <c r="L9" i="6"/>
  <c r="M10" i="7"/>
  <c r="O10" i="7"/>
  <c r="M9" i="7"/>
  <c r="O9" i="7"/>
  <c r="M21" i="10"/>
  <c r="M9" i="8" s="1"/>
  <c r="O21" i="10"/>
  <c r="O9" i="8" s="1"/>
  <c r="L50" i="7"/>
  <c r="M8" i="7"/>
  <c r="O8" i="7"/>
  <c r="Y12" i="16"/>
  <c r="I21" i="3"/>
  <c r="H21" i="3"/>
  <c r="F21" i="3"/>
  <c r="E21" i="3"/>
  <c r="D21" i="3"/>
  <c r="C21" i="3"/>
  <c r="K20" i="3"/>
  <c r="K20" i="10" s="1"/>
  <c r="K20" i="13" s="1"/>
  <c r="J20" i="3"/>
  <c r="L20" i="3" s="1"/>
  <c r="G20" i="3"/>
  <c r="G20" i="10" s="1"/>
  <c r="N19" i="3"/>
  <c r="L19" i="3"/>
  <c r="K19" i="3" s="1"/>
  <c r="K19" i="10" s="1"/>
  <c r="K19" i="13" s="1"/>
  <c r="J19" i="3"/>
  <c r="G19" i="3"/>
  <c r="G19" i="10" s="1"/>
  <c r="K18" i="3"/>
  <c r="K18" i="10" s="1"/>
  <c r="J18" i="3"/>
  <c r="N18" i="3" s="1"/>
  <c r="G18" i="3"/>
  <c r="G18" i="10" s="1"/>
  <c r="U17" i="3"/>
  <c r="J17" i="3"/>
  <c r="K17" i="3" s="1"/>
  <c r="G17" i="3"/>
  <c r="G17" i="10" s="1"/>
  <c r="V16" i="3"/>
  <c r="O16" i="3"/>
  <c r="N16" i="3"/>
  <c r="M16" i="3"/>
  <c r="L16" i="3"/>
  <c r="K16" i="3"/>
  <c r="K16" i="10" s="1"/>
  <c r="G16" i="3"/>
  <c r="M20" i="3" l="1"/>
  <c r="O20" i="3"/>
  <c r="K17" i="10"/>
  <c r="R17" i="3"/>
  <c r="S17" i="3"/>
  <c r="L17" i="3"/>
  <c r="O17" i="3" s="1"/>
  <c r="G16" i="10"/>
  <c r="P17" i="10"/>
  <c r="G17" i="13"/>
  <c r="N17" i="3"/>
  <c r="M17" i="3" s="1"/>
  <c r="L18" i="3"/>
  <c r="P18" i="3"/>
  <c r="O19" i="3"/>
  <c r="N20" i="3"/>
  <c r="R16" i="10"/>
  <c r="K16" i="13"/>
  <c r="G18" i="13"/>
  <c r="S18" i="10"/>
  <c r="P18" i="10"/>
  <c r="R18" i="3"/>
  <c r="Q18" i="3" s="1"/>
  <c r="P19" i="3"/>
  <c r="K20" i="18"/>
  <c r="R20" i="13"/>
  <c r="K19" i="18"/>
  <c r="R19" i="13"/>
  <c r="P16" i="3"/>
  <c r="S18" i="3"/>
  <c r="M19" i="3"/>
  <c r="S19" i="3"/>
  <c r="R19" i="3" s="1"/>
  <c r="Q19" i="3" s="1"/>
  <c r="R20" i="3"/>
  <c r="O9" i="6"/>
  <c r="M9" i="6"/>
  <c r="S16" i="3"/>
  <c r="R16" i="3" s="1"/>
  <c r="Q16" i="3" s="1"/>
  <c r="K18" i="13"/>
  <c r="R18" i="10"/>
  <c r="Q18" i="10" s="1"/>
  <c r="P19" i="10"/>
  <c r="G19" i="13"/>
  <c r="S19" i="10"/>
  <c r="R19" i="10" s="1"/>
  <c r="Q19" i="10" s="1"/>
  <c r="G20" i="13"/>
  <c r="P20" i="10"/>
  <c r="Q20" i="10" s="1"/>
  <c r="S20" i="10"/>
  <c r="R20" i="10" s="1"/>
  <c r="S20" i="3"/>
  <c r="M50" i="7"/>
  <c r="O50" i="7"/>
  <c r="L8" i="8"/>
  <c r="Y12" i="20"/>
  <c r="J15" i="3"/>
  <c r="N15" i="3" s="1"/>
  <c r="G15" i="3"/>
  <c r="U14" i="3"/>
  <c r="J14" i="3"/>
  <c r="N14" i="3" s="1"/>
  <c r="G14" i="3"/>
  <c r="K13" i="3"/>
  <c r="K13" i="10" s="1"/>
  <c r="K13" i="13" s="1"/>
  <c r="J13" i="3"/>
  <c r="N13" i="3" s="1"/>
  <c r="G13" i="3"/>
  <c r="G13" i="10" s="1"/>
  <c r="K12" i="3"/>
  <c r="K12" i="10" s="1"/>
  <c r="K12" i="13" s="1"/>
  <c r="J12" i="3"/>
  <c r="N12" i="3" s="1"/>
  <c r="G12" i="3"/>
  <c r="G12" i="10" s="1"/>
  <c r="R11" i="3"/>
  <c r="K11" i="3"/>
  <c r="K11" i="10" s="1"/>
  <c r="K11" i="13" s="1"/>
  <c r="J11" i="3"/>
  <c r="L11" i="3" s="1"/>
  <c r="G11" i="3"/>
  <c r="G11" i="10" s="1"/>
  <c r="J10" i="3"/>
  <c r="N10" i="3" s="1"/>
  <c r="G10" i="3"/>
  <c r="K9" i="3"/>
  <c r="K9" i="10" s="1"/>
  <c r="J9" i="3"/>
  <c r="N9" i="3" s="1"/>
  <c r="G9" i="3"/>
  <c r="G9" i="10" s="1"/>
  <c r="L8" i="3"/>
  <c r="J8" i="3"/>
  <c r="J21" i="3" s="1"/>
  <c r="N21" i="3" s="1"/>
  <c r="G8" i="3"/>
  <c r="I50" i="2"/>
  <c r="H50" i="2"/>
  <c r="J50" i="2" s="1"/>
  <c r="F50" i="2"/>
  <c r="E50" i="2"/>
  <c r="D50" i="2"/>
  <c r="C50" i="2"/>
  <c r="K49" i="2"/>
  <c r="K49" i="7" s="1"/>
  <c r="K49" i="12" s="1"/>
  <c r="J49" i="2"/>
  <c r="L49" i="2" s="1"/>
  <c r="M49" i="2" s="1"/>
  <c r="G49" i="2"/>
  <c r="G49" i="7" s="1"/>
  <c r="J48" i="2"/>
  <c r="N48" i="2" s="1"/>
  <c r="G48" i="2"/>
  <c r="G48" i="7" s="1"/>
  <c r="N47" i="2"/>
  <c r="J47" i="2"/>
  <c r="K47" i="2" s="1"/>
  <c r="G47" i="2"/>
  <c r="G47" i="7" s="1"/>
  <c r="L46" i="2"/>
  <c r="J46" i="2"/>
  <c r="N46" i="2" s="1"/>
  <c r="M46" i="2" s="1"/>
  <c r="G46" i="2"/>
  <c r="G46" i="7" s="1"/>
  <c r="O11" i="3" l="1"/>
  <c r="M11" i="3"/>
  <c r="K47" i="7"/>
  <c r="K47" i="12" s="1"/>
  <c r="S47" i="2"/>
  <c r="R47" i="2"/>
  <c r="Q47" i="2" s="1"/>
  <c r="P47" i="2"/>
  <c r="K9" i="13"/>
  <c r="R9" i="10"/>
  <c r="S11" i="10"/>
  <c r="R11" i="10" s="1"/>
  <c r="G11" i="13"/>
  <c r="P11" i="10"/>
  <c r="Q11" i="10" s="1"/>
  <c r="K12" i="18"/>
  <c r="R12" i="13"/>
  <c r="K13" i="18"/>
  <c r="R13" i="13"/>
  <c r="L15" i="3"/>
  <c r="P20" i="13"/>
  <c r="Q20" i="13" s="1"/>
  <c r="S20" i="13"/>
  <c r="G20" i="18"/>
  <c r="Q16" i="10"/>
  <c r="P16" i="10"/>
  <c r="S16" i="10"/>
  <c r="G16" i="13"/>
  <c r="G49" i="12"/>
  <c r="P49" i="7"/>
  <c r="S49" i="7"/>
  <c r="R49" i="7" s="1"/>
  <c r="Q49" i="7" s="1"/>
  <c r="K46" i="2"/>
  <c r="L48" i="2"/>
  <c r="N49" i="2"/>
  <c r="G8" i="10"/>
  <c r="G21" i="3"/>
  <c r="M8" i="3"/>
  <c r="L9" i="3"/>
  <c r="P9" i="3"/>
  <c r="K10" i="3"/>
  <c r="P10" i="3" s="1"/>
  <c r="N11" i="3"/>
  <c r="S11" i="3"/>
  <c r="L12" i="3"/>
  <c r="S12" i="3"/>
  <c r="R12" i="3" s="1"/>
  <c r="L13" i="3"/>
  <c r="P13" i="3"/>
  <c r="L14" i="3"/>
  <c r="G15" i="10"/>
  <c r="K18" i="18"/>
  <c r="R18" i="13"/>
  <c r="K20" i="23"/>
  <c r="R20" i="18"/>
  <c r="G17" i="18"/>
  <c r="S17" i="13"/>
  <c r="K17" i="13"/>
  <c r="R17" i="10"/>
  <c r="N8" i="3"/>
  <c r="G9" i="13"/>
  <c r="S9" i="10"/>
  <c r="P9" i="10"/>
  <c r="Q9" i="10" s="1"/>
  <c r="R9" i="3"/>
  <c r="Q9" i="3" s="1"/>
  <c r="L10" i="3"/>
  <c r="O10" i="3" s="1"/>
  <c r="K11" i="18"/>
  <c r="R11" i="13"/>
  <c r="G12" i="13"/>
  <c r="P12" i="10"/>
  <c r="S12" i="10"/>
  <c r="R12" i="10" s="1"/>
  <c r="G13" i="13"/>
  <c r="S13" i="10"/>
  <c r="R13" i="10" s="1"/>
  <c r="P13" i="10"/>
  <c r="Q13" i="10" s="1"/>
  <c r="R13" i="3"/>
  <c r="Q13" i="3" s="1"/>
  <c r="G19" i="18"/>
  <c r="P19" i="13"/>
  <c r="Q19" i="13" s="1"/>
  <c r="S19" i="13"/>
  <c r="S18" i="13"/>
  <c r="G18" i="18"/>
  <c r="P18" i="13"/>
  <c r="Q18" i="13" s="1"/>
  <c r="O17" i="10"/>
  <c r="Q17" i="10"/>
  <c r="K49" i="17"/>
  <c r="R49" i="12"/>
  <c r="P49" i="2"/>
  <c r="O49" i="2" s="1"/>
  <c r="G46" i="12"/>
  <c r="G47" i="12"/>
  <c r="P47" i="7"/>
  <c r="S47" i="7"/>
  <c r="R47" i="7" s="1"/>
  <c r="Q47" i="7" s="1"/>
  <c r="G48" i="12"/>
  <c r="S49" i="2"/>
  <c r="R49" i="2" s="1"/>
  <c r="Q49" i="2" s="1"/>
  <c r="N50" i="2"/>
  <c r="K8" i="3"/>
  <c r="S8" i="3" s="1"/>
  <c r="O8" i="3"/>
  <c r="S9" i="3"/>
  <c r="G10" i="10"/>
  <c r="S10" i="3"/>
  <c r="P11" i="3"/>
  <c r="Q11" i="3" s="1"/>
  <c r="S13" i="3"/>
  <c r="G14" i="10"/>
  <c r="K15" i="3"/>
  <c r="P15" i="3" s="1"/>
  <c r="K19" i="23"/>
  <c r="R19" i="18"/>
  <c r="K16" i="18"/>
  <c r="R16" i="13"/>
  <c r="O18" i="3"/>
  <c r="M18" i="3"/>
  <c r="S17" i="10"/>
  <c r="Y12" i="24"/>
  <c r="D7" i="8"/>
  <c r="J7" i="8"/>
  <c r="I7" i="8" s="1"/>
  <c r="H7" i="8" s="1"/>
  <c r="K45" i="2"/>
  <c r="K45" i="7" s="1"/>
  <c r="J45" i="2"/>
  <c r="L45" i="2" s="1"/>
  <c r="G45" i="2"/>
  <c r="G45" i="7" s="1"/>
  <c r="N44" i="2"/>
  <c r="K44" i="2"/>
  <c r="K44" i="7" s="1"/>
  <c r="K44" i="12" s="1"/>
  <c r="J44" i="2"/>
  <c r="L44" i="2" s="1"/>
  <c r="O44" i="2" s="1"/>
  <c r="G44" i="2"/>
  <c r="G44" i="7" s="1"/>
  <c r="J43" i="2"/>
  <c r="N43" i="2" s="1"/>
  <c r="G43" i="2"/>
  <c r="G43" i="7" s="1"/>
  <c r="N42" i="2"/>
  <c r="K42" i="2"/>
  <c r="K42" i="7" s="1"/>
  <c r="K42" i="12" s="1"/>
  <c r="J42" i="2"/>
  <c r="L42" i="2" s="1"/>
  <c r="O42" i="2" s="1"/>
  <c r="G42" i="2"/>
  <c r="G42" i="7" s="1"/>
  <c r="K41" i="2"/>
  <c r="K41" i="7" s="1"/>
  <c r="K41" i="12" s="1"/>
  <c r="J41" i="2"/>
  <c r="N41" i="2" s="1"/>
  <c r="G41" i="2"/>
  <c r="G41" i="7" s="1"/>
  <c r="J40" i="2"/>
  <c r="L40" i="2" s="1"/>
  <c r="G40" i="2"/>
  <c r="G40" i="7" s="1"/>
  <c r="J39" i="2"/>
  <c r="N39" i="2" s="1"/>
  <c r="G39" i="2"/>
  <c r="G39" i="7" s="1"/>
  <c r="J38" i="2"/>
  <c r="L38" i="2" s="1"/>
  <c r="G38" i="2"/>
  <c r="G38" i="7" s="1"/>
  <c r="K37" i="2"/>
  <c r="K37" i="7" s="1"/>
  <c r="J37" i="2"/>
  <c r="L37" i="2" s="1"/>
  <c r="G37" i="2"/>
  <c r="G37" i="7" s="1"/>
  <c r="J36" i="2"/>
  <c r="N36" i="2" s="1"/>
  <c r="G36" i="2"/>
  <c r="G36" i="7" s="1"/>
  <c r="J35" i="2"/>
  <c r="N35" i="2" s="1"/>
  <c r="G35" i="2"/>
  <c r="G35" i="7" s="1"/>
  <c r="J34" i="2"/>
  <c r="N34" i="2" s="1"/>
  <c r="G34" i="2"/>
  <c r="G34" i="7" s="1"/>
  <c r="J33" i="2"/>
  <c r="N33" i="2" s="1"/>
  <c r="G33" i="2"/>
  <c r="G33" i="7" s="1"/>
  <c r="N32" i="2"/>
  <c r="L32" i="2"/>
  <c r="K32" i="2" s="1"/>
  <c r="K32" i="7" s="1"/>
  <c r="J32" i="2"/>
  <c r="G32" i="2"/>
  <c r="G32" i="7" s="1"/>
  <c r="J31" i="2"/>
  <c r="N31" i="2" s="1"/>
  <c r="G31" i="2"/>
  <c r="G31" i="7" s="1"/>
  <c r="J30" i="2"/>
  <c r="N30" i="2" s="1"/>
  <c r="G30" i="2"/>
  <c r="G30" i="7" s="1"/>
  <c r="K29" i="2"/>
  <c r="K29" i="7" s="1"/>
  <c r="K29" i="12" s="1"/>
  <c r="J29" i="2"/>
  <c r="N29" i="2" s="1"/>
  <c r="G29" i="2"/>
  <c r="G29" i="7" s="1"/>
  <c r="J28" i="2"/>
  <c r="N28" i="2" s="1"/>
  <c r="G28" i="2"/>
  <c r="G28" i="7" s="1"/>
  <c r="K27" i="2"/>
  <c r="K27" i="7" s="1"/>
  <c r="K27" i="12" s="1"/>
  <c r="J27" i="2"/>
  <c r="N27" i="2" s="1"/>
  <c r="G27" i="2"/>
  <c r="G27" i="7" s="1"/>
  <c r="L26" i="2"/>
  <c r="O26" i="2" s="1"/>
  <c r="J26" i="2"/>
  <c r="K26" i="2" s="1"/>
  <c r="G26" i="2"/>
  <c r="G26" i="7" s="1"/>
  <c r="L25" i="2"/>
  <c r="M25" i="2" s="1"/>
  <c r="J25" i="2"/>
  <c r="K25" i="2" s="1"/>
  <c r="G25" i="2"/>
  <c r="G25" i="7" s="1"/>
  <c r="K25" i="7" l="1"/>
  <c r="P25" i="2"/>
  <c r="O25" i="2" s="1"/>
  <c r="S25" i="2"/>
  <c r="R25" i="2" s="1"/>
  <c r="Q25" i="2" s="1"/>
  <c r="K40" i="2"/>
  <c r="M40" i="2"/>
  <c r="O40" i="2"/>
  <c r="M37" i="2"/>
  <c r="O37" i="2"/>
  <c r="K26" i="7"/>
  <c r="K26" i="12" s="1"/>
  <c r="P26" i="2"/>
  <c r="R26" i="2"/>
  <c r="M45" i="2"/>
  <c r="O45" i="2"/>
  <c r="K29" i="17"/>
  <c r="R29" i="12"/>
  <c r="G25" i="12"/>
  <c r="P25" i="7"/>
  <c r="Q25" i="7" s="1"/>
  <c r="S25" i="7"/>
  <c r="G26" i="12"/>
  <c r="S26" i="7"/>
  <c r="R26" i="7" s="1"/>
  <c r="P26" i="7"/>
  <c r="Q26" i="7" s="1"/>
  <c r="N26" i="2"/>
  <c r="M26" i="2" s="1"/>
  <c r="S26" i="2"/>
  <c r="L27" i="2"/>
  <c r="M27" i="2" s="1"/>
  <c r="R27" i="2"/>
  <c r="L28" i="2"/>
  <c r="M28" i="2" s="1"/>
  <c r="L29" i="2"/>
  <c r="P29" i="2"/>
  <c r="K30" i="2"/>
  <c r="K31" i="2"/>
  <c r="S31" i="2"/>
  <c r="M32" i="2"/>
  <c r="R32" i="2"/>
  <c r="K33" i="2"/>
  <c r="P33" i="2"/>
  <c r="K34" i="2"/>
  <c r="K35" i="2"/>
  <c r="G36" i="12"/>
  <c r="N37" i="2"/>
  <c r="G38" i="12"/>
  <c r="N38" i="2"/>
  <c r="M38" i="2" s="1"/>
  <c r="G39" i="12"/>
  <c r="G40" i="12"/>
  <c r="N40" i="2"/>
  <c r="S40" i="2"/>
  <c r="L41" i="2"/>
  <c r="M41" i="2" s="1"/>
  <c r="S41" i="2"/>
  <c r="R41" i="2" s="1"/>
  <c r="R42" i="2"/>
  <c r="K43" i="2"/>
  <c r="P43" i="2" s="1"/>
  <c r="N45" i="2"/>
  <c r="G14" i="13"/>
  <c r="G10" i="13"/>
  <c r="P47" i="12"/>
  <c r="S47" i="12"/>
  <c r="G47" i="17"/>
  <c r="S9" i="13"/>
  <c r="G9" i="18"/>
  <c r="P9" i="13"/>
  <c r="S15" i="3"/>
  <c r="K18" i="23"/>
  <c r="R18" i="18"/>
  <c r="M9" i="3"/>
  <c r="O9" i="3"/>
  <c r="G21" i="10"/>
  <c r="G8" i="13"/>
  <c r="O15" i="3"/>
  <c r="M15" i="3"/>
  <c r="K12" i="23"/>
  <c r="R12" i="18"/>
  <c r="G29" i="12"/>
  <c r="P29" i="7"/>
  <c r="S29" i="7"/>
  <c r="R29" i="7" s="1"/>
  <c r="Q29" i="7" s="1"/>
  <c r="S29" i="2"/>
  <c r="R29" i="2" s="1"/>
  <c r="Q29" i="2" s="1"/>
  <c r="L30" i="2"/>
  <c r="M30" i="2" s="1"/>
  <c r="G32" i="12"/>
  <c r="P32" i="7"/>
  <c r="S32" i="7"/>
  <c r="S32" i="2"/>
  <c r="L33" i="2"/>
  <c r="M33" i="2" s="1"/>
  <c r="L34" i="2"/>
  <c r="M34" i="2" s="1"/>
  <c r="L35" i="2"/>
  <c r="K37" i="12"/>
  <c r="R37" i="7"/>
  <c r="S41" i="7"/>
  <c r="R41" i="7" s="1"/>
  <c r="P41" i="7"/>
  <c r="Q41" i="7" s="1"/>
  <c r="G41" i="12"/>
  <c r="G42" i="12"/>
  <c r="P42" i="7"/>
  <c r="S42" i="7"/>
  <c r="R42" i="7" s="1"/>
  <c r="M42" i="2"/>
  <c r="S42" i="2"/>
  <c r="L43" i="2"/>
  <c r="O43" i="2" s="1"/>
  <c r="K44" i="17"/>
  <c r="R44" i="12"/>
  <c r="P44" i="2"/>
  <c r="K45" i="12"/>
  <c r="R45" i="7"/>
  <c r="R19" i="23"/>
  <c r="K19" i="26"/>
  <c r="G48" i="17"/>
  <c r="G46" i="17"/>
  <c r="P12" i="13"/>
  <c r="S12" i="13"/>
  <c r="G12" i="18"/>
  <c r="K20" i="26"/>
  <c r="R20" i="23"/>
  <c r="M13" i="3"/>
  <c r="O13" i="3"/>
  <c r="G16" i="18"/>
  <c r="S16" i="13"/>
  <c r="P16" i="13"/>
  <c r="Q16" i="13" s="1"/>
  <c r="P20" i="18"/>
  <c r="Q20" i="18" s="1"/>
  <c r="S20" i="18"/>
  <c r="G20" i="23"/>
  <c r="N25" i="2"/>
  <c r="G27" i="12"/>
  <c r="P27" i="7"/>
  <c r="S27" i="7"/>
  <c r="R27" i="7" s="1"/>
  <c r="S27" i="2"/>
  <c r="G28" i="12"/>
  <c r="G30" i="12"/>
  <c r="G31" i="12"/>
  <c r="O32" i="2"/>
  <c r="G33" i="12"/>
  <c r="G34" i="12"/>
  <c r="G35" i="12"/>
  <c r="L36" i="2"/>
  <c r="P37" i="2"/>
  <c r="K38" i="2"/>
  <c r="K39" i="2"/>
  <c r="G43" i="12"/>
  <c r="S43" i="2"/>
  <c r="S44" i="2"/>
  <c r="R44" i="2" s="1"/>
  <c r="Q44" i="2" s="1"/>
  <c r="P45" i="2"/>
  <c r="K15" i="10"/>
  <c r="R15" i="3"/>
  <c r="Q15" i="3" s="1"/>
  <c r="R49" i="17"/>
  <c r="K49" i="22"/>
  <c r="P18" i="18"/>
  <c r="G18" i="23"/>
  <c r="S18" i="18"/>
  <c r="G19" i="23"/>
  <c r="P19" i="18"/>
  <c r="S19" i="18"/>
  <c r="S13" i="13"/>
  <c r="G13" i="18"/>
  <c r="P13" i="13"/>
  <c r="Q13" i="13" s="1"/>
  <c r="S15" i="10"/>
  <c r="P15" i="10"/>
  <c r="Q15" i="10" s="1"/>
  <c r="G15" i="13"/>
  <c r="K10" i="10"/>
  <c r="P10" i="10" s="1"/>
  <c r="R10" i="3"/>
  <c r="Q10" i="3" s="1"/>
  <c r="K48" i="2"/>
  <c r="M48" i="2"/>
  <c r="O48" i="2"/>
  <c r="G49" i="17"/>
  <c r="S49" i="12"/>
  <c r="P49" i="12"/>
  <c r="Q49" i="12" s="1"/>
  <c r="K13" i="23"/>
  <c r="R13" i="18"/>
  <c r="K9" i="18"/>
  <c r="R9" i="13"/>
  <c r="Q9" i="13" s="1"/>
  <c r="M10" i="3"/>
  <c r="K47" i="17"/>
  <c r="R47" i="12"/>
  <c r="Q47" i="12" s="1"/>
  <c r="K27" i="17"/>
  <c r="R27" i="12"/>
  <c r="P27" i="2"/>
  <c r="O27" i="2" s="1"/>
  <c r="K32" i="12"/>
  <c r="R32" i="7"/>
  <c r="Q32" i="7" s="1"/>
  <c r="P32" i="2"/>
  <c r="G37" i="12"/>
  <c r="P37" i="7"/>
  <c r="S37" i="7"/>
  <c r="S37" i="2"/>
  <c r="R37" i="2" s="1"/>
  <c r="Q37" i="2" s="1"/>
  <c r="K41" i="17"/>
  <c r="R41" i="12"/>
  <c r="P41" i="2"/>
  <c r="O41" i="2" s="1"/>
  <c r="K42" i="17"/>
  <c r="R42" i="12"/>
  <c r="P42" i="2"/>
  <c r="G44" i="12"/>
  <c r="P44" i="7"/>
  <c r="Q44" i="7" s="1"/>
  <c r="S44" i="7"/>
  <c r="R44" i="7" s="1"/>
  <c r="M44" i="2"/>
  <c r="G45" i="12"/>
  <c r="P45" i="7"/>
  <c r="Q45" i="7" s="1"/>
  <c r="S45" i="7"/>
  <c r="S45" i="2"/>
  <c r="R45" i="2" s="1"/>
  <c r="Q45" i="2" s="1"/>
  <c r="K16" i="23"/>
  <c r="R16" i="18"/>
  <c r="K8" i="10"/>
  <c r="S8" i="10" s="1"/>
  <c r="R8" i="3"/>
  <c r="Q12" i="10"/>
  <c r="R11" i="18"/>
  <c r="K11" i="23"/>
  <c r="K17" i="18"/>
  <c r="R17" i="13"/>
  <c r="P17" i="13"/>
  <c r="Q17" i="13" s="1"/>
  <c r="K14" i="3"/>
  <c r="M14" i="3"/>
  <c r="O14" i="3"/>
  <c r="M12" i="3"/>
  <c r="O12" i="3"/>
  <c r="K46" i="7"/>
  <c r="S46" i="2"/>
  <c r="R46" i="2"/>
  <c r="Q46" i="2" s="1"/>
  <c r="P46" i="2"/>
  <c r="O46" i="2" s="1"/>
  <c r="Q12" i="13"/>
  <c r="P11" i="13"/>
  <c r="Q11" i="13" s="1"/>
  <c r="S11" i="13"/>
  <c r="G11" i="18"/>
  <c r="L21" i="3"/>
  <c r="H8" i="15"/>
  <c r="H10" i="15" s="1"/>
  <c r="N24" i="2"/>
  <c r="L24" i="2"/>
  <c r="K24" i="2" s="1"/>
  <c r="K24" i="7" s="1"/>
  <c r="K24" i="12" s="1"/>
  <c r="J24" i="2"/>
  <c r="G24" i="2"/>
  <c r="N23" i="2"/>
  <c r="K23" i="2"/>
  <c r="K23" i="7" s="1"/>
  <c r="K23" i="12" s="1"/>
  <c r="J23" i="2"/>
  <c r="G23" i="2"/>
  <c r="G23" i="7" s="1"/>
  <c r="N22" i="2"/>
  <c r="K22" i="2"/>
  <c r="K22" i="7" s="1"/>
  <c r="J22" i="2"/>
  <c r="L22" i="2" s="1"/>
  <c r="G22" i="2"/>
  <c r="G22" i="7" s="1"/>
  <c r="L21" i="2"/>
  <c r="O21" i="2" s="1"/>
  <c r="J21" i="2"/>
  <c r="K21" i="2" s="1"/>
  <c r="G21" i="2"/>
  <c r="G21" i="7" s="1"/>
  <c r="L20" i="2"/>
  <c r="O20" i="2" s="1"/>
  <c r="J20" i="2"/>
  <c r="K20" i="2" s="1"/>
  <c r="G20" i="2"/>
  <c r="G20" i="7" s="1"/>
  <c r="J19" i="2"/>
  <c r="N19" i="2" s="1"/>
  <c r="G19" i="2"/>
  <c r="G19" i="7" s="1"/>
  <c r="K18" i="2"/>
  <c r="K18" i="7" s="1"/>
  <c r="K18" i="12" s="1"/>
  <c r="J18" i="2"/>
  <c r="L18" i="2" s="1"/>
  <c r="G18" i="2"/>
  <c r="G18" i="7" s="1"/>
  <c r="K17" i="2"/>
  <c r="K17" i="7" s="1"/>
  <c r="J17" i="2"/>
  <c r="L17" i="2" s="1"/>
  <c r="M17" i="2" s="1"/>
  <c r="G17" i="2"/>
  <c r="G17" i="7" s="1"/>
  <c r="K16" i="2"/>
  <c r="K16" i="7" s="1"/>
  <c r="J16" i="2"/>
  <c r="L16" i="2" s="1"/>
  <c r="G16" i="2"/>
  <c r="G16" i="7" s="1"/>
  <c r="N15" i="2"/>
  <c r="K15" i="2"/>
  <c r="K15" i="7" s="1"/>
  <c r="J15" i="2"/>
  <c r="G15" i="2"/>
  <c r="G15" i="7" s="1"/>
  <c r="J14" i="2"/>
  <c r="N14" i="2" s="1"/>
  <c r="G14" i="2"/>
  <c r="G14" i="7" s="1"/>
  <c r="O13" i="2"/>
  <c r="M13" i="2"/>
  <c r="L13" i="2"/>
  <c r="K13" i="2"/>
  <c r="K13" i="7" s="1"/>
  <c r="K13" i="12" s="1"/>
  <c r="J13" i="2"/>
  <c r="N13" i="2" s="1"/>
  <c r="G13" i="2"/>
  <c r="P13" i="2" s="1"/>
  <c r="L12" i="2"/>
  <c r="O12" i="2" s="1"/>
  <c r="J12" i="2"/>
  <c r="K12" i="2" s="1"/>
  <c r="G12" i="2"/>
  <c r="G12" i="7" s="1"/>
  <c r="N11" i="2"/>
  <c r="K11" i="2"/>
  <c r="K11" i="7" s="1"/>
  <c r="J11" i="2"/>
  <c r="G11" i="2"/>
  <c r="G11" i="7" s="1"/>
  <c r="R10" i="2"/>
  <c r="K10" i="2"/>
  <c r="K10" i="7" s="1"/>
  <c r="K10" i="12" s="1"/>
  <c r="J10" i="2"/>
  <c r="L10" i="2" s="1"/>
  <c r="G10" i="2"/>
  <c r="P10" i="2" s="1"/>
  <c r="J9" i="2"/>
  <c r="L9" i="2" s="1"/>
  <c r="G9" i="2"/>
  <c r="G9" i="7" s="1"/>
  <c r="O8" i="2"/>
  <c r="M8" i="2"/>
  <c r="L8" i="2"/>
  <c r="K8" i="2"/>
  <c r="J8" i="2"/>
  <c r="N8" i="2" s="1"/>
  <c r="G8" i="2"/>
  <c r="P8" i="2" s="1"/>
  <c r="J14" i="1"/>
  <c r="N14" i="1" s="1"/>
  <c r="I14" i="1"/>
  <c r="H14" i="1"/>
  <c r="F14" i="1"/>
  <c r="E14" i="1"/>
  <c r="D14" i="1"/>
  <c r="C14" i="1"/>
  <c r="Y13" i="1"/>
  <c r="O13" i="1"/>
  <c r="M13" i="1"/>
  <c r="L13" i="1"/>
  <c r="K13" i="1"/>
  <c r="K13" i="6" s="1"/>
  <c r="J13" i="1"/>
  <c r="N13" i="1" s="1"/>
  <c r="G13" i="1"/>
  <c r="G13" i="6" s="1"/>
  <c r="X12" i="1"/>
  <c r="K12" i="1"/>
  <c r="K12" i="6" s="1"/>
  <c r="K12" i="11" s="1"/>
  <c r="J12" i="1"/>
  <c r="L12" i="1" s="1"/>
  <c r="G12" i="1"/>
  <c r="G12" i="6" s="1"/>
  <c r="Y11" i="1"/>
  <c r="L11" i="1"/>
  <c r="O11" i="1" s="1"/>
  <c r="J11" i="1"/>
  <c r="K11" i="1" s="1"/>
  <c r="G11" i="1"/>
  <c r="G11" i="6" s="1"/>
  <c r="Y10" i="1"/>
  <c r="J10" i="1"/>
  <c r="N10" i="1" s="1"/>
  <c r="G10" i="1"/>
  <c r="G10" i="6" s="1"/>
  <c r="Y9" i="1"/>
  <c r="R9" i="1"/>
  <c r="K9" i="1"/>
  <c r="K9" i="6" s="1"/>
  <c r="K9" i="11" s="1"/>
  <c r="J9" i="1"/>
  <c r="L9" i="1" s="1"/>
  <c r="G9" i="1"/>
  <c r="G9" i="6" s="1"/>
  <c r="Y8" i="1"/>
  <c r="K8" i="1"/>
  <c r="K8" i="6" s="1"/>
  <c r="J8" i="1"/>
  <c r="N8" i="1" s="1"/>
  <c r="G8" i="1"/>
  <c r="G8" i="6" s="1"/>
  <c r="M9" i="1" l="1"/>
  <c r="O9" i="1"/>
  <c r="K11" i="6"/>
  <c r="K11" i="11" s="1"/>
  <c r="P11" i="1"/>
  <c r="S11" i="1"/>
  <c r="R11" i="1"/>
  <c r="Q11" i="1" s="1"/>
  <c r="K21" i="7"/>
  <c r="K21" i="12" s="1"/>
  <c r="P21" i="2"/>
  <c r="M9" i="2"/>
  <c r="O9" i="2"/>
  <c r="K20" i="7"/>
  <c r="K20" i="12" s="1"/>
  <c r="S20" i="2"/>
  <c r="R20" i="2" s="1"/>
  <c r="M16" i="2"/>
  <c r="O16" i="2"/>
  <c r="M10" i="2"/>
  <c r="O10" i="2"/>
  <c r="K12" i="7"/>
  <c r="P12" i="2"/>
  <c r="R12" i="2"/>
  <c r="Q12" i="2" s="1"/>
  <c r="R8" i="6"/>
  <c r="K8" i="11"/>
  <c r="G12" i="11"/>
  <c r="S12" i="6"/>
  <c r="R12" i="6" s="1"/>
  <c r="P12" i="6"/>
  <c r="P12" i="1"/>
  <c r="N9" i="2"/>
  <c r="Q10" i="2"/>
  <c r="S11" i="2"/>
  <c r="R11" i="2" s="1"/>
  <c r="L8" i="1"/>
  <c r="P8" i="1"/>
  <c r="N9" i="1"/>
  <c r="S9" i="1"/>
  <c r="K10" i="1"/>
  <c r="G11" i="11"/>
  <c r="S11" i="6"/>
  <c r="R11" i="6" s="1"/>
  <c r="P11" i="6"/>
  <c r="Q11" i="6" s="1"/>
  <c r="M11" i="1"/>
  <c r="Y12" i="1"/>
  <c r="P13" i="1"/>
  <c r="G14" i="1"/>
  <c r="P14" i="1" s="1"/>
  <c r="Q14" i="1" s="1"/>
  <c r="K14" i="1"/>
  <c r="R14" i="1" s="1"/>
  <c r="K9" i="2"/>
  <c r="N10" i="2"/>
  <c r="S10" i="2"/>
  <c r="G12" i="12"/>
  <c r="S12" i="7"/>
  <c r="P12" i="7"/>
  <c r="Q12" i="7" s="1"/>
  <c r="M12" i="2"/>
  <c r="K14" i="2"/>
  <c r="N16" i="2"/>
  <c r="N17" i="2"/>
  <c r="R18" i="2"/>
  <c r="K19" i="2"/>
  <c r="P20" i="7"/>
  <c r="S20" i="7"/>
  <c r="R20" i="7" s="1"/>
  <c r="Q20" i="7" s="1"/>
  <c r="G20" i="12"/>
  <c r="N20" i="2"/>
  <c r="M20" i="2" s="1"/>
  <c r="P21" i="7"/>
  <c r="S21" i="7"/>
  <c r="R21" i="7" s="1"/>
  <c r="Q21" i="7" s="1"/>
  <c r="G21" i="12"/>
  <c r="M21" i="2"/>
  <c r="S21" i="2"/>
  <c r="R21" i="2" s="1"/>
  <c r="Q21" i="2" s="1"/>
  <c r="S22" i="2"/>
  <c r="S23" i="2"/>
  <c r="R23" i="2" s="1"/>
  <c r="M24" i="2"/>
  <c r="R24" i="2"/>
  <c r="K17" i="23"/>
  <c r="R17" i="18"/>
  <c r="K16" i="26"/>
  <c r="R16" i="23"/>
  <c r="P45" i="12"/>
  <c r="G45" i="17"/>
  <c r="S45" i="12"/>
  <c r="P44" i="12"/>
  <c r="G44" i="17"/>
  <c r="S44" i="12"/>
  <c r="K27" i="22"/>
  <c r="R27" i="17"/>
  <c r="S17" i="18"/>
  <c r="G43" i="17"/>
  <c r="G35" i="17"/>
  <c r="G28" i="17"/>
  <c r="P27" i="12"/>
  <c r="G27" i="17"/>
  <c r="S27" i="12"/>
  <c r="S16" i="18"/>
  <c r="P16" i="18"/>
  <c r="Q16" i="18" s="1"/>
  <c r="G16" i="23"/>
  <c r="K20" i="31"/>
  <c r="R20" i="26"/>
  <c r="K44" i="22"/>
  <c r="R44" i="17"/>
  <c r="Q42" i="7"/>
  <c r="M35" i="2"/>
  <c r="O35" i="2"/>
  <c r="G8" i="18"/>
  <c r="G21" i="13"/>
  <c r="G47" i="22"/>
  <c r="P47" i="17"/>
  <c r="S47" i="17"/>
  <c r="G14" i="18"/>
  <c r="Q42" i="2"/>
  <c r="K34" i="7"/>
  <c r="P34" i="2"/>
  <c r="O34" i="2" s="1"/>
  <c r="S34" i="2"/>
  <c r="R34" i="2"/>
  <c r="Q27" i="2"/>
  <c r="Q26" i="2"/>
  <c r="M43" i="2"/>
  <c r="G14" i="6"/>
  <c r="G8" i="11"/>
  <c r="P8" i="6"/>
  <c r="Q8" i="6" s="1"/>
  <c r="S8" i="6"/>
  <c r="S8" i="1"/>
  <c r="R8" i="1" s="1"/>
  <c r="Q8" i="1" s="1"/>
  <c r="K12" i="16"/>
  <c r="R12" i="11"/>
  <c r="G8" i="7"/>
  <c r="G50" i="2"/>
  <c r="S8" i="2"/>
  <c r="R8" i="2" s="1"/>
  <c r="Q8" i="2" s="1"/>
  <c r="K10" i="17"/>
  <c r="R10" i="12"/>
  <c r="G11" i="12"/>
  <c r="S11" i="7"/>
  <c r="N12" i="2"/>
  <c r="S12" i="2"/>
  <c r="G13" i="7"/>
  <c r="S13" i="2"/>
  <c r="R13" i="2" s="1"/>
  <c r="Q13" i="2" s="1"/>
  <c r="L14" i="2"/>
  <c r="O14" i="2" s="1"/>
  <c r="K15" i="12"/>
  <c r="R15" i="7"/>
  <c r="P15" i="2"/>
  <c r="K16" i="12"/>
  <c r="R16" i="7"/>
  <c r="K17" i="12"/>
  <c r="R17" i="7"/>
  <c r="P17" i="2"/>
  <c r="O17" i="2" s="1"/>
  <c r="K18" i="17"/>
  <c r="R18" i="12"/>
  <c r="S18" i="2"/>
  <c r="L19" i="2"/>
  <c r="N21" i="2"/>
  <c r="G22" i="12"/>
  <c r="P22" i="7"/>
  <c r="Q22" i="7" s="1"/>
  <c r="S22" i="7"/>
  <c r="M22" i="2"/>
  <c r="G23" i="12"/>
  <c r="S23" i="7"/>
  <c r="R23" i="7" s="1"/>
  <c r="P23" i="7"/>
  <c r="Q23" i="7" s="1"/>
  <c r="G24" i="7"/>
  <c r="S24" i="2"/>
  <c r="K14" i="10"/>
  <c r="R14" i="3"/>
  <c r="Q14" i="3" s="1"/>
  <c r="P14" i="3"/>
  <c r="S14" i="3"/>
  <c r="K11" i="26"/>
  <c r="R11" i="23"/>
  <c r="K21" i="3"/>
  <c r="R32" i="12"/>
  <c r="K32" i="17"/>
  <c r="K9" i="23"/>
  <c r="R9" i="18"/>
  <c r="K48" i="7"/>
  <c r="R48" i="2"/>
  <c r="P48" i="2"/>
  <c r="S48" i="2"/>
  <c r="G15" i="18"/>
  <c r="P17" i="18"/>
  <c r="S18" i="23"/>
  <c r="P18" i="23"/>
  <c r="K39" i="7"/>
  <c r="S39" i="2"/>
  <c r="R39" i="2"/>
  <c r="P39" i="2"/>
  <c r="K36" i="2"/>
  <c r="O36" i="2"/>
  <c r="G30" i="17"/>
  <c r="P12" i="18"/>
  <c r="G12" i="23"/>
  <c r="S12" i="18"/>
  <c r="G46" i="22"/>
  <c r="G48" i="22"/>
  <c r="K45" i="17"/>
  <c r="R45" i="12"/>
  <c r="Q45" i="12" s="1"/>
  <c r="K12" i="26"/>
  <c r="R12" i="23"/>
  <c r="G10" i="18"/>
  <c r="Q41" i="2"/>
  <c r="G38" i="17"/>
  <c r="O33" i="2"/>
  <c r="O29" i="2"/>
  <c r="M29" i="2"/>
  <c r="G25" i="17"/>
  <c r="K40" i="7"/>
  <c r="R40" i="2"/>
  <c r="Q40" i="2" s="1"/>
  <c r="P40" i="2"/>
  <c r="S9" i="11"/>
  <c r="R9" i="11"/>
  <c r="P9" i="11"/>
  <c r="K9" i="16"/>
  <c r="L10" i="1"/>
  <c r="N11" i="1"/>
  <c r="G13" i="11"/>
  <c r="P13" i="6"/>
  <c r="Q13" i="6" s="1"/>
  <c r="S13" i="6"/>
  <c r="R13" i="1"/>
  <c r="Q13" i="1" s="1"/>
  <c r="P9" i="1"/>
  <c r="Q9" i="1" s="1"/>
  <c r="G10" i="11"/>
  <c r="S10" i="1"/>
  <c r="S13" i="1"/>
  <c r="G9" i="12"/>
  <c r="P11" i="2"/>
  <c r="G14" i="12"/>
  <c r="S14" i="2"/>
  <c r="S15" i="2"/>
  <c r="R15" i="2" s="1"/>
  <c r="Q15" i="2" s="1"/>
  <c r="S16" i="2"/>
  <c r="R16" i="2" s="1"/>
  <c r="S17" i="2"/>
  <c r="R17" i="2" s="1"/>
  <c r="Q17" i="2" s="1"/>
  <c r="G19" i="12"/>
  <c r="P20" i="2"/>
  <c r="P22" i="2"/>
  <c r="O22" i="2" s="1"/>
  <c r="O24" i="2"/>
  <c r="M21" i="3"/>
  <c r="O21" i="3"/>
  <c r="K46" i="12"/>
  <c r="R46" i="7"/>
  <c r="S46" i="7"/>
  <c r="P46" i="7"/>
  <c r="K8" i="13"/>
  <c r="K21" i="10"/>
  <c r="R8" i="10"/>
  <c r="K41" i="22"/>
  <c r="R41" i="17"/>
  <c r="S37" i="12"/>
  <c r="G37" i="17"/>
  <c r="P37" i="12"/>
  <c r="K47" i="22"/>
  <c r="R47" i="17"/>
  <c r="G49" i="22"/>
  <c r="S49" i="17"/>
  <c r="P49" i="17"/>
  <c r="O19" i="18"/>
  <c r="Q19" i="18"/>
  <c r="O18" i="18"/>
  <c r="Q18" i="18"/>
  <c r="K15" i="13"/>
  <c r="R15" i="10"/>
  <c r="K38" i="7"/>
  <c r="S38" i="2"/>
  <c r="R38" i="2"/>
  <c r="P38" i="2"/>
  <c r="O38" i="2" s="1"/>
  <c r="G33" i="17"/>
  <c r="G31" i="17"/>
  <c r="Q27" i="7"/>
  <c r="K19" i="31"/>
  <c r="R19" i="26"/>
  <c r="P42" i="12"/>
  <c r="Q42" i="12" s="1"/>
  <c r="S42" i="12"/>
  <c r="G42" i="17"/>
  <c r="Q37" i="7"/>
  <c r="P32" i="12"/>
  <c r="Q32" i="12" s="1"/>
  <c r="S32" i="12"/>
  <c r="G32" i="17"/>
  <c r="S21" i="10"/>
  <c r="P21" i="10"/>
  <c r="G9" i="8"/>
  <c r="F9" i="8" s="1"/>
  <c r="G9" i="23"/>
  <c r="P9" i="18"/>
  <c r="S9" i="18"/>
  <c r="G39" i="17"/>
  <c r="G36" i="17"/>
  <c r="K33" i="7"/>
  <c r="S33" i="2"/>
  <c r="R33" i="2" s="1"/>
  <c r="Q33" i="2" s="1"/>
  <c r="K31" i="7"/>
  <c r="R31" i="2"/>
  <c r="S26" i="12"/>
  <c r="G26" i="17"/>
  <c r="P26" i="12"/>
  <c r="Q26" i="12" s="1"/>
  <c r="R26" i="12"/>
  <c r="K26" i="17"/>
  <c r="P9" i="6"/>
  <c r="S9" i="6"/>
  <c r="R9" i="6" s="1"/>
  <c r="K13" i="11"/>
  <c r="R13" i="6"/>
  <c r="K8" i="7"/>
  <c r="S9" i="2"/>
  <c r="G10" i="7"/>
  <c r="K11" i="12"/>
  <c r="R11" i="7"/>
  <c r="K13" i="17"/>
  <c r="R13" i="12"/>
  <c r="S15" i="7"/>
  <c r="P15" i="7"/>
  <c r="Q15" i="7" s="1"/>
  <c r="G15" i="12"/>
  <c r="P16" i="7"/>
  <c r="S16" i="7"/>
  <c r="G16" i="12"/>
  <c r="P17" i="7"/>
  <c r="Q17" i="7" s="1"/>
  <c r="G17" i="12"/>
  <c r="S17" i="7"/>
  <c r="G18" i="12"/>
  <c r="S18" i="7"/>
  <c r="R18" i="7" s="1"/>
  <c r="P18" i="7"/>
  <c r="Q18" i="7" s="1"/>
  <c r="P18" i="2"/>
  <c r="O18" i="2" s="1"/>
  <c r="N18" i="2" s="1"/>
  <c r="M18" i="2" s="1"/>
  <c r="K22" i="12"/>
  <c r="R22" i="7"/>
  <c r="R22" i="2"/>
  <c r="Q22" i="2" s="1"/>
  <c r="K23" i="17"/>
  <c r="R23" i="12"/>
  <c r="P23" i="2"/>
  <c r="K24" i="17"/>
  <c r="R24" i="12"/>
  <c r="P24" i="2"/>
  <c r="G11" i="23"/>
  <c r="S11" i="18"/>
  <c r="P11" i="18"/>
  <c r="R42" i="17"/>
  <c r="K42" i="22"/>
  <c r="Q27" i="12"/>
  <c r="K13" i="26"/>
  <c r="R13" i="23"/>
  <c r="K10" i="13"/>
  <c r="P10" i="13" s="1"/>
  <c r="Q10" i="13" s="1"/>
  <c r="R10" i="10"/>
  <c r="Q10" i="10" s="1"/>
  <c r="S13" i="18"/>
  <c r="P13" i="18"/>
  <c r="G13" i="23"/>
  <c r="S19" i="23"/>
  <c r="G19" i="26"/>
  <c r="P19" i="23"/>
  <c r="K49" i="25"/>
  <c r="R49" i="22"/>
  <c r="G34" i="17"/>
  <c r="S20" i="23"/>
  <c r="P20" i="23"/>
  <c r="Q20" i="23" s="1"/>
  <c r="G20" i="26"/>
  <c r="Q44" i="12"/>
  <c r="P41" i="12"/>
  <c r="Q41" i="12" s="1"/>
  <c r="S41" i="12"/>
  <c r="G41" i="17"/>
  <c r="R37" i="12"/>
  <c r="Q37" i="12" s="1"/>
  <c r="K37" i="17"/>
  <c r="G29" i="17"/>
  <c r="S29" i="12"/>
  <c r="P29" i="12"/>
  <c r="Q29" i="12" s="1"/>
  <c r="P8" i="10"/>
  <c r="K18" i="26"/>
  <c r="R18" i="23"/>
  <c r="S10" i="10"/>
  <c r="K43" i="7"/>
  <c r="R43" i="2"/>
  <c r="Q43" i="2" s="1"/>
  <c r="G40" i="17"/>
  <c r="K35" i="7"/>
  <c r="S35" i="2"/>
  <c r="R35" i="2"/>
  <c r="P35" i="2"/>
  <c r="Q32" i="2"/>
  <c r="K30" i="7"/>
  <c r="S30" i="2"/>
  <c r="R30" i="2"/>
  <c r="Q30" i="2" s="1"/>
  <c r="P30" i="2"/>
  <c r="O30" i="2" s="1"/>
  <c r="K28" i="2"/>
  <c r="O28" i="2"/>
  <c r="K29" i="22"/>
  <c r="R29" i="17"/>
  <c r="M36" i="2"/>
  <c r="K25" i="12"/>
  <c r="P25" i="12" s="1"/>
  <c r="R25" i="7"/>
  <c r="D8" i="21"/>
  <c r="F7" i="15"/>
  <c r="H8" i="21"/>
  <c r="Y12" i="33"/>
  <c r="K28" i="7" l="1"/>
  <c r="P28" i="2"/>
  <c r="S28" i="2"/>
  <c r="R28" i="2" s="1"/>
  <c r="Q28" i="2" s="1"/>
  <c r="K30" i="12"/>
  <c r="R30" i="7"/>
  <c r="P30" i="7"/>
  <c r="Q30" i="7" s="1"/>
  <c r="S30" i="7"/>
  <c r="G40" i="22"/>
  <c r="G41" i="22"/>
  <c r="P41" i="17"/>
  <c r="S41" i="17"/>
  <c r="G20" i="31"/>
  <c r="P20" i="26"/>
  <c r="Q20" i="26" s="1"/>
  <c r="S20" i="26"/>
  <c r="O19" i="23"/>
  <c r="Q19" i="23"/>
  <c r="O13" i="18"/>
  <c r="Q13" i="18"/>
  <c r="R22" i="12"/>
  <c r="K22" i="17"/>
  <c r="G18" i="17"/>
  <c r="S18" i="12"/>
  <c r="P18" i="12"/>
  <c r="Q18" i="12" s="1"/>
  <c r="S16" i="12"/>
  <c r="G16" i="17"/>
  <c r="P16" i="12"/>
  <c r="Q16" i="12" s="1"/>
  <c r="K50" i="2"/>
  <c r="R50" i="2" s="1"/>
  <c r="R8" i="4" s="1"/>
  <c r="Q9" i="6"/>
  <c r="K31" i="12"/>
  <c r="P31" i="7"/>
  <c r="Q31" i="7" s="1"/>
  <c r="S31" i="7"/>
  <c r="R31" i="7" s="1"/>
  <c r="Q38" i="2"/>
  <c r="K15" i="18"/>
  <c r="R15" i="13"/>
  <c r="R21" i="10"/>
  <c r="K9" i="8"/>
  <c r="J9" i="8" s="1"/>
  <c r="I9" i="8" s="1"/>
  <c r="Q46" i="7"/>
  <c r="G14" i="17"/>
  <c r="G9" i="17"/>
  <c r="M10" i="1"/>
  <c r="O10" i="1"/>
  <c r="S25" i="12"/>
  <c r="K45" i="22"/>
  <c r="R45" i="17"/>
  <c r="G12" i="26"/>
  <c r="S12" i="23"/>
  <c r="P12" i="23"/>
  <c r="O12" i="23" s="1"/>
  <c r="Q39" i="2"/>
  <c r="P15" i="18"/>
  <c r="O15" i="18" s="1"/>
  <c r="G15" i="23"/>
  <c r="S15" i="18"/>
  <c r="K48" i="12"/>
  <c r="S48" i="7"/>
  <c r="R48" i="7" s="1"/>
  <c r="P48" i="7"/>
  <c r="Q48" i="7" s="1"/>
  <c r="G23" i="17"/>
  <c r="P23" i="12"/>
  <c r="Q23" i="12" s="1"/>
  <c r="S23" i="12"/>
  <c r="S22" i="12"/>
  <c r="P22" i="12"/>
  <c r="G22" i="17"/>
  <c r="K17" i="17"/>
  <c r="R17" i="12"/>
  <c r="S13" i="7"/>
  <c r="R13" i="7" s="1"/>
  <c r="G13" i="12"/>
  <c r="P13" i="7"/>
  <c r="Q13" i="7" s="1"/>
  <c r="S11" i="12"/>
  <c r="G11" i="17"/>
  <c r="P11" i="12"/>
  <c r="Q11" i="12" s="1"/>
  <c r="P50" i="2"/>
  <c r="Q50" i="2" s="1"/>
  <c r="S50" i="2"/>
  <c r="S8" i="4" s="1"/>
  <c r="G7" i="8"/>
  <c r="F7" i="8" s="1"/>
  <c r="E7" i="8" s="1"/>
  <c r="Q34" i="2"/>
  <c r="G9" i="14"/>
  <c r="P45" i="17"/>
  <c r="O45" i="17" s="1"/>
  <c r="G45" i="22"/>
  <c r="S45" i="17"/>
  <c r="K19" i="7"/>
  <c r="S19" i="2"/>
  <c r="R19" i="2"/>
  <c r="Q19" i="2" s="1"/>
  <c r="P19" i="2"/>
  <c r="K14" i="7"/>
  <c r="R14" i="2"/>
  <c r="P14" i="2"/>
  <c r="G12" i="17"/>
  <c r="K9" i="7"/>
  <c r="R9" i="2"/>
  <c r="Q9" i="2" s="1"/>
  <c r="P9" i="2"/>
  <c r="Q11" i="2"/>
  <c r="M14" i="2"/>
  <c r="K35" i="12"/>
  <c r="S35" i="7"/>
  <c r="R35" i="7" s="1"/>
  <c r="P35" i="7"/>
  <c r="Q35" i="7" s="1"/>
  <c r="P18" i="26"/>
  <c r="R18" i="26"/>
  <c r="K18" i="31"/>
  <c r="S18" i="26"/>
  <c r="P29" i="17"/>
  <c r="G29" i="22"/>
  <c r="S29" i="17"/>
  <c r="G34" i="22"/>
  <c r="P19" i="26"/>
  <c r="Q19" i="26" s="1"/>
  <c r="S19" i="26"/>
  <c r="G19" i="31"/>
  <c r="K13" i="31"/>
  <c r="R13" i="26"/>
  <c r="O11" i="18"/>
  <c r="Q11" i="18"/>
  <c r="K23" i="22"/>
  <c r="R23" i="17"/>
  <c r="K11" i="17"/>
  <c r="R11" i="12"/>
  <c r="K8" i="12"/>
  <c r="G26" i="22"/>
  <c r="S26" i="17"/>
  <c r="P26" i="17"/>
  <c r="G36" i="22"/>
  <c r="Q21" i="10"/>
  <c r="P9" i="8"/>
  <c r="O49" i="17"/>
  <c r="Q49" i="17"/>
  <c r="K47" i="25"/>
  <c r="R47" i="22"/>
  <c r="K8" i="18"/>
  <c r="R8" i="13"/>
  <c r="K46" i="17"/>
  <c r="R46" i="12"/>
  <c r="P46" i="12"/>
  <c r="Q46" i="12" s="1"/>
  <c r="S46" i="12"/>
  <c r="G10" i="16"/>
  <c r="R9" i="16"/>
  <c r="P9" i="16"/>
  <c r="O9" i="16" s="1"/>
  <c r="S9" i="16"/>
  <c r="K9" i="20"/>
  <c r="Q12" i="23"/>
  <c r="G48" i="25"/>
  <c r="O12" i="18"/>
  <c r="Q12" i="18"/>
  <c r="O17" i="18"/>
  <c r="Q17" i="18"/>
  <c r="R21" i="3"/>
  <c r="S21" i="3"/>
  <c r="P21" i="3"/>
  <c r="Q21" i="3" s="1"/>
  <c r="G24" i="12"/>
  <c r="P24" i="7"/>
  <c r="S24" i="7"/>
  <c r="R24" i="7" s="1"/>
  <c r="Q24" i="7" s="1"/>
  <c r="K18" i="22"/>
  <c r="R18" i="17"/>
  <c r="Q16" i="7"/>
  <c r="K15" i="17"/>
  <c r="R15" i="12"/>
  <c r="G8" i="12"/>
  <c r="P8" i="7"/>
  <c r="Q8" i="7" s="1"/>
  <c r="G50" i="7"/>
  <c r="S8" i="7"/>
  <c r="R8" i="7" s="1"/>
  <c r="O47" i="17"/>
  <c r="Q47" i="17"/>
  <c r="P8" i="18"/>
  <c r="O8" i="18" s="1"/>
  <c r="S8" i="18"/>
  <c r="G21" i="18"/>
  <c r="G8" i="23"/>
  <c r="R20" i="31"/>
  <c r="K20" i="40"/>
  <c r="G44" i="22"/>
  <c r="S44" i="17"/>
  <c r="P44" i="17"/>
  <c r="Q23" i="2"/>
  <c r="P21" i="12"/>
  <c r="Q21" i="12" s="1"/>
  <c r="G21" i="17"/>
  <c r="S21" i="12"/>
  <c r="S20" i="12"/>
  <c r="G20" i="17"/>
  <c r="P20" i="12"/>
  <c r="Q20" i="12" s="1"/>
  <c r="Q18" i="2"/>
  <c r="K8" i="16"/>
  <c r="R8" i="11"/>
  <c r="K12" i="12"/>
  <c r="P12" i="12" s="1"/>
  <c r="R12" i="7"/>
  <c r="S14" i="1"/>
  <c r="R11" i="11"/>
  <c r="K11" i="16"/>
  <c r="K29" i="25"/>
  <c r="R29" i="22"/>
  <c r="K43" i="12"/>
  <c r="S43" i="7"/>
  <c r="R43" i="7" s="1"/>
  <c r="P43" i="7"/>
  <c r="Q43" i="7" s="1"/>
  <c r="K37" i="22"/>
  <c r="R37" i="17"/>
  <c r="K24" i="22"/>
  <c r="R24" i="17"/>
  <c r="S17" i="12"/>
  <c r="P17" i="12"/>
  <c r="Q17" i="12" s="1"/>
  <c r="G17" i="17"/>
  <c r="P10" i="7"/>
  <c r="Q10" i="7" s="1"/>
  <c r="S10" i="7"/>
  <c r="R10" i="7" s="1"/>
  <c r="G10" i="12"/>
  <c r="K26" i="22"/>
  <c r="R26" i="17"/>
  <c r="K33" i="12"/>
  <c r="P33" i="7"/>
  <c r="Q33" i="7" s="1"/>
  <c r="S33" i="7"/>
  <c r="R33" i="7" s="1"/>
  <c r="O9" i="18"/>
  <c r="Q9" i="18"/>
  <c r="G31" i="22"/>
  <c r="G33" i="22"/>
  <c r="K38" i="12"/>
  <c r="R38" i="7"/>
  <c r="P38" i="7"/>
  <c r="Q38" i="7" s="1"/>
  <c r="S38" i="7"/>
  <c r="R41" i="22"/>
  <c r="K41" i="25"/>
  <c r="P13" i="11"/>
  <c r="S13" i="11"/>
  <c r="G13" i="16"/>
  <c r="G25" i="22"/>
  <c r="G10" i="23"/>
  <c r="K12" i="31"/>
  <c r="R12" i="26"/>
  <c r="G46" i="25"/>
  <c r="G30" i="22"/>
  <c r="K36" i="7"/>
  <c r="P36" i="2"/>
  <c r="S36" i="2"/>
  <c r="R36" i="2" s="1"/>
  <c r="Q36" i="2" s="1"/>
  <c r="K39" i="12"/>
  <c r="P39" i="7"/>
  <c r="Q39" i="7" s="1"/>
  <c r="S39" i="7"/>
  <c r="R39" i="7" s="1"/>
  <c r="P15" i="13"/>
  <c r="K9" i="26"/>
  <c r="R9" i="23"/>
  <c r="M19" i="2"/>
  <c r="O19" i="2"/>
  <c r="R16" i="12"/>
  <c r="K16" i="17"/>
  <c r="K10" i="22"/>
  <c r="R10" i="17"/>
  <c r="P47" i="22"/>
  <c r="G47" i="25"/>
  <c r="S47" i="22"/>
  <c r="P8" i="13"/>
  <c r="Q8" i="13" s="1"/>
  <c r="G16" i="26"/>
  <c r="S16" i="23"/>
  <c r="P16" i="23"/>
  <c r="Q16" i="23" s="1"/>
  <c r="P27" i="17"/>
  <c r="S27" i="17"/>
  <c r="G27" i="22"/>
  <c r="G28" i="22"/>
  <c r="G43" i="22"/>
  <c r="R17" i="23"/>
  <c r="Q17" i="23" s="1"/>
  <c r="S17" i="23"/>
  <c r="P17" i="23"/>
  <c r="O17" i="23" s="1"/>
  <c r="K17" i="26"/>
  <c r="G11" i="16"/>
  <c r="S11" i="11"/>
  <c r="P11" i="11"/>
  <c r="Q11" i="11" s="1"/>
  <c r="G12" i="16"/>
  <c r="S12" i="11"/>
  <c r="P12" i="11"/>
  <c r="Q12" i="11" s="1"/>
  <c r="Q20" i="2"/>
  <c r="K25" i="17"/>
  <c r="R25" i="12"/>
  <c r="Q25" i="12" s="1"/>
  <c r="Q35" i="2"/>
  <c r="K49" i="30"/>
  <c r="R49" i="25"/>
  <c r="G13" i="26"/>
  <c r="S13" i="23"/>
  <c r="P13" i="23"/>
  <c r="O13" i="23" s="1"/>
  <c r="K10" i="18"/>
  <c r="S10" i="18" s="1"/>
  <c r="R10" i="13"/>
  <c r="K42" i="25"/>
  <c r="R42" i="22"/>
  <c r="S11" i="23"/>
  <c r="G11" i="26"/>
  <c r="P11" i="23"/>
  <c r="S15" i="12"/>
  <c r="P15" i="12"/>
  <c r="Q15" i="12" s="1"/>
  <c r="G15" i="17"/>
  <c r="K13" i="22"/>
  <c r="R13" i="17"/>
  <c r="K13" i="16"/>
  <c r="R13" i="11"/>
  <c r="Q13" i="11" s="1"/>
  <c r="G39" i="22"/>
  <c r="S9" i="23"/>
  <c r="P9" i="23"/>
  <c r="G9" i="26"/>
  <c r="S32" i="17"/>
  <c r="G32" i="22"/>
  <c r="P32" i="17"/>
  <c r="O32" i="17" s="1"/>
  <c r="G42" i="22"/>
  <c r="P42" i="17"/>
  <c r="S42" i="17"/>
  <c r="K19" i="40"/>
  <c r="R19" i="31"/>
  <c r="S49" i="22"/>
  <c r="G49" i="25"/>
  <c r="P49" i="22"/>
  <c r="O49" i="22" s="1"/>
  <c r="G37" i="22"/>
  <c r="S37" i="17"/>
  <c r="P37" i="17"/>
  <c r="Q8" i="10"/>
  <c r="G19" i="17"/>
  <c r="Q9" i="11"/>
  <c r="K40" i="12"/>
  <c r="R40" i="7"/>
  <c r="Q40" i="7" s="1"/>
  <c r="P40" i="7"/>
  <c r="S40" i="7"/>
  <c r="G38" i="22"/>
  <c r="S10" i="13"/>
  <c r="O18" i="23"/>
  <c r="Q18" i="23"/>
  <c r="S15" i="13"/>
  <c r="Q48" i="2"/>
  <c r="K32" i="22"/>
  <c r="R32" i="17"/>
  <c r="Q32" i="17" s="1"/>
  <c r="R11" i="26"/>
  <c r="K11" i="31"/>
  <c r="K14" i="13"/>
  <c r="R14" i="10"/>
  <c r="Q14" i="10" s="1"/>
  <c r="P14" i="10"/>
  <c r="S14" i="10"/>
  <c r="R12" i="16"/>
  <c r="K12" i="20"/>
  <c r="G14" i="11"/>
  <c r="P8" i="11"/>
  <c r="S8" i="11"/>
  <c r="G8" i="16"/>
  <c r="K34" i="12"/>
  <c r="P34" i="7"/>
  <c r="S34" i="7"/>
  <c r="R34" i="7" s="1"/>
  <c r="G14" i="23"/>
  <c r="S8" i="13"/>
  <c r="K44" i="25"/>
  <c r="R44" i="22"/>
  <c r="G35" i="22"/>
  <c r="K27" i="25"/>
  <c r="R27" i="22"/>
  <c r="K16" i="31"/>
  <c r="R16" i="26"/>
  <c r="Q24" i="2"/>
  <c r="K10" i="6"/>
  <c r="R10" i="1"/>
  <c r="L14" i="1"/>
  <c r="O8" i="1"/>
  <c r="M8" i="1"/>
  <c r="R20" i="12"/>
  <c r="K20" i="17"/>
  <c r="K21" i="17"/>
  <c r="R21" i="12"/>
  <c r="J21" i="40"/>
  <c r="N21" i="40" s="1"/>
  <c r="N7" i="15"/>
  <c r="E7" i="15"/>
  <c r="R16" i="31" l="1"/>
  <c r="K16" i="40"/>
  <c r="Q34" i="7"/>
  <c r="K14" i="18"/>
  <c r="R14" i="13"/>
  <c r="S14" i="13"/>
  <c r="P14" i="13"/>
  <c r="Q14" i="13" s="1"/>
  <c r="K32" i="25"/>
  <c r="R32" i="22"/>
  <c r="K40" i="17"/>
  <c r="R40" i="12"/>
  <c r="Q40" i="12" s="1"/>
  <c r="P40" i="12"/>
  <c r="S40" i="12"/>
  <c r="O42" i="17"/>
  <c r="Q42" i="17"/>
  <c r="P15" i="17"/>
  <c r="Q15" i="17" s="1"/>
  <c r="S15" i="17"/>
  <c r="G15" i="22"/>
  <c r="S11" i="26"/>
  <c r="G11" i="31"/>
  <c r="P11" i="26"/>
  <c r="Q11" i="26" s="1"/>
  <c r="G13" i="31"/>
  <c r="P13" i="26"/>
  <c r="S13" i="26"/>
  <c r="S27" i="22"/>
  <c r="P27" i="22"/>
  <c r="O27" i="22" s="1"/>
  <c r="G27" i="25"/>
  <c r="G47" i="30"/>
  <c r="P47" i="25"/>
  <c r="Q47" i="25" s="1"/>
  <c r="S47" i="25"/>
  <c r="K10" i="25"/>
  <c r="R10" i="22"/>
  <c r="G30" i="25"/>
  <c r="G13" i="20"/>
  <c r="S13" i="16"/>
  <c r="P13" i="16"/>
  <c r="O13" i="16" s="1"/>
  <c r="K38" i="17"/>
  <c r="R38" i="12"/>
  <c r="S38" i="12"/>
  <c r="P38" i="12"/>
  <c r="Q38" i="12" s="1"/>
  <c r="K37" i="25"/>
  <c r="R37" i="22"/>
  <c r="G20" i="22"/>
  <c r="S20" i="17"/>
  <c r="P20" i="17"/>
  <c r="Q20" i="17" s="1"/>
  <c r="G44" i="25"/>
  <c r="P44" i="22"/>
  <c r="O44" i="22" s="1"/>
  <c r="S44" i="22"/>
  <c r="G9" i="15"/>
  <c r="F9" i="15" s="1"/>
  <c r="E9" i="15" s="1"/>
  <c r="D9" i="15" s="1"/>
  <c r="G50" i="12"/>
  <c r="S8" i="12"/>
  <c r="P8" i="12"/>
  <c r="G8" i="17"/>
  <c r="P24" i="12"/>
  <c r="Q24" i="12" s="1"/>
  <c r="S24" i="12"/>
  <c r="G24" i="17"/>
  <c r="P9" i="20"/>
  <c r="O9" i="20" s="1"/>
  <c r="S9" i="20"/>
  <c r="K9" i="24"/>
  <c r="R9" i="20"/>
  <c r="Q9" i="20" s="1"/>
  <c r="K21" i="13"/>
  <c r="G36" i="25"/>
  <c r="K13" i="40"/>
  <c r="R13" i="31"/>
  <c r="P29" i="22"/>
  <c r="O29" i="22" s="1"/>
  <c r="S29" i="22"/>
  <c r="G29" i="25"/>
  <c r="Q18" i="26"/>
  <c r="K35" i="17"/>
  <c r="R35" i="12"/>
  <c r="Q35" i="12" s="1"/>
  <c r="S35" i="12"/>
  <c r="P35" i="12"/>
  <c r="P13" i="12"/>
  <c r="Q13" i="12" s="1"/>
  <c r="G13" i="17"/>
  <c r="S13" i="12"/>
  <c r="S22" i="17"/>
  <c r="G22" i="22"/>
  <c r="P22" i="17"/>
  <c r="K48" i="17"/>
  <c r="R48" i="12"/>
  <c r="Q48" i="12" s="1"/>
  <c r="S48" i="12"/>
  <c r="P48" i="12"/>
  <c r="Q45" i="17"/>
  <c r="G14" i="22"/>
  <c r="K22" i="22"/>
  <c r="R22" i="17"/>
  <c r="G41" i="25"/>
  <c r="P41" i="22"/>
  <c r="S41" i="22"/>
  <c r="K10" i="11"/>
  <c r="R10" i="6"/>
  <c r="S10" i="6"/>
  <c r="K14" i="6"/>
  <c r="P10" i="6"/>
  <c r="Q10" i="6" s="1"/>
  <c r="Q27" i="22"/>
  <c r="G35" i="25"/>
  <c r="G14" i="26"/>
  <c r="K11" i="40"/>
  <c r="R11" i="31"/>
  <c r="G37" i="25"/>
  <c r="P37" i="22"/>
  <c r="O37" i="22" s="1"/>
  <c r="S37" i="22"/>
  <c r="G42" i="25"/>
  <c r="S42" i="22"/>
  <c r="P42" i="22"/>
  <c r="O42" i="22" s="1"/>
  <c r="G9" i="31"/>
  <c r="S9" i="26"/>
  <c r="P9" i="26"/>
  <c r="G39" i="25"/>
  <c r="K13" i="20"/>
  <c r="R13" i="16"/>
  <c r="Q13" i="16" s="1"/>
  <c r="R10" i="18"/>
  <c r="K10" i="23"/>
  <c r="K25" i="22"/>
  <c r="R25" i="17"/>
  <c r="G11" i="20"/>
  <c r="P11" i="16"/>
  <c r="O11" i="16" s="1"/>
  <c r="S11" i="16"/>
  <c r="G16" i="31"/>
  <c r="P16" i="26"/>
  <c r="Q16" i="26" s="1"/>
  <c r="S16" i="26"/>
  <c r="O47" i="22"/>
  <c r="Q47" i="22"/>
  <c r="R16" i="17"/>
  <c r="K16" i="22"/>
  <c r="K36" i="12"/>
  <c r="R36" i="7"/>
  <c r="S36" i="7"/>
  <c r="P36" i="7"/>
  <c r="R12" i="31"/>
  <c r="K12" i="40"/>
  <c r="G25" i="25"/>
  <c r="P25" i="22"/>
  <c r="S25" i="22"/>
  <c r="K26" i="25"/>
  <c r="R26" i="22"/>
  <c r="P17" i="17"/>
  <c r="Q17" i="17" s="1"/>
  <c r="S17" i="17"/>
  <c r="G17" i="22"/>
  <c r="K24" i="25"/>
  <c r="R24" i="22"/>
  <c r="K29" i="30"/>
  <c r="R29" i="25"/>
  <c r="K8" i="20"/>
  <c r="R8" i="16"/>
  <c r="R20" i="40"/>
  <c r="K20" i="35"/>
  <c r="R18" i="22"/>
  <c r="K18" i="25"/>
  <c r="G10" i="20"/>
  <c r="K8" i="23"/>
  <c r="R8" i="18"/>
  <c r="Q8" i="18" s="1"/>
  <c r="K21" i="18"/>
  <c r="P21" i="18" s="1"/>
  <c r="G26" i="25"/>
  <c r="S26" i="22"/>
  <c r="P26" i="22"/>
  <c r="O26" i="22" s="1"/>
  <c r="K11" i="22"/>
  <c r="R11" i="17"/>
  <c r="G19" i="40"/>
  <c r="P19" i="31"/>
  <c r="Q19" i="31" s="1"/>
  <c r="S19" i="31"/>
  <c r="G34" i="25"/>
  <c r="O29" i="17"/>
  <c r="Q29" i="17"/>
  <c r="K9" i="12"/>
  <c r="P9" i="7"/>
  <c r="S9" i="7"/>
  <c r="R9" i="7" s="1"/>
  <c r="Q9" i="7" s="1"/>
  <c r="G45" i="25"/>
  <c r="P45" i="22"/>
  <c r="O45" i="22" s="1"/>
  <c r="S45" i="22"/>
  <c r="G11" i="22"/>
  <c r="P11" i="17"/>
  <c r="Q11" i="17" s="1"/>
  <c r="S11" i="17"/>
  <c r="G23" i="22"/>
  <c r="P23" i="17"/>
  <c r="S23" i="17"/>
  <c r="K45" i="25"/>
  <c r="R45" i="22"/>
  <c r="Q45" i="22" s="1"/>
  <c r="Q8" i="4"/>
  <c r="P8" i="4" s="1"/>
  <c r="Q22" i="12"/>
  <c r="S20" i="31"/>
  <c r="P20" i="31"/>
  <c r="Q20" i="31" s="1"/>
  <c r="G20" i="40"/>
  <c r="G40" i="25"/>
  <c r="R21" i="17"/>
  <c r="K21" i="22"/>
  <c r="R27" i="25"/>
  <c r="K27" i="30"/>
  <c r="Q44" i="22"/>
  <c r="K34" i="17"/>
  <c r="R34" i="12"/>
  <c r="Q34" i="12" s="1"/>
  <c r="P34" i="12"/>
  <c r="S34" i="12"/>
  <c r="G7" i="14"/>
  <c r="G38" i="25"/>
  <c r="K19" i="35"/>
  <c r="R19" i="40"/>
  <c r="O9" i="23"/>
  <c r="Q9" i="23"/>
  <c r="Q42" i="22"/>
  <c r="R49" i="30"/>
  <c r="K49" i="34"/>
  <c r="P12" i="16"/>
  <c r="G12" i="20"/>
  <c r="S12" i="16"/>
  <c r="R17" i="26"/>
  <c r="S17" i="26"/>
  <c r="K17" i="31"/>
  <c r="P17" i="26"/>
  <c r="O27" i="17"/>
  <c r="Q27" i="17"/>
  <c r="K9" i="31"/>
  <c r="R9" i="26"/>
  <c r="Q9" i="26" s="1"/>
  <c r="K39" i="17"/>
  <c r="R39" i="12"/>
  <c r="S39" i="12"/>
  <c r="P39" i="12"/>
  <c r="Q39" i="12" s="1"/>
  <c r="P10" i="18"/>
  <c r="P25" i="17"/>
  <c r="G31" i="25"/>
  <c r="P10" i="12"/>
  <c r="Q10" i="12" s="1"/>
  <c r="S10" i="12"/>
  <c r="G10" i="17"/>
  <c r="Q49" i="22"/>
  <c r="R11" i="16"/>
  <c r="Q11" i="16" s="1"/>
  <c r="K11" i="20"/>
  <c r="K12" i="17"/>
  <c r="R12" i="12"/>
  <c r="Q12" i="12" s="1"/>
  <c r="O44" i="17"/>
  <c r="Q44" i="17"/>
  <c r="G8" i="8"/>
  <c r="F8" i="8" s="1"/>
  <c r="E8" i="8" s="1"/>
  <c r="D8" i="8" s="1"/>
  <c r="K15" i="22"/>
  <c r="R15" i="17"/>
  <c r="G48" i="30"/>
  <c r="K46" i="22"/>
  <c r="R46" i="17"/>
  <c r="S46" i="17"/>
  <c r="P46" i="17"/>
  <c r="K50" i="7"/>
  <c r="K8" i="8" s="1"/>
  <c r="J8" i="8" s="1"/>
  <c r="I8" i="8" s="1"/>
  <c r="H8" i="8" s="1"/>
  <c r="S12" i="12"/>
  <c r="Q14" i="2"/>
  <c r="G15" i="26"/>
  <c r="Q15" i="13"/>
  <c r="Q13" i="23"/>
  <c r="K28" i="12"/>
  <c r="S28" i="7"/>
  <c r="R28" i="7" s="1"/>
  <c r="P28" i="7"/>
  <c r="Q28" i="7" s="1"/>
  <c r="K20" i="22"/>
  <c r="R20" i="17"/>
  <c r="M14" i="1"/>
  <c r="O14" i="1"/>
  <c r="K44" i="30"/>
  <c r="R44" i="25"/>
  <c r="S8" i="16"/>
  <c r="P8" i="16"/>
  <c r="Q8" i="16" s="1"/>
  <c r="G8" i="20"/>
  <c r="G14" i="16"/>
  <c r="K12" i="24"/>
  <c r="R12" i="20"/>
  <c r="G19" i="22"/>
  <c r="O37" i="17"/>
  <c r="Q37" i="17"/>
  <c r="S49" i="25"/>
  <c r="G49" i="30"/>
  <c r="P49" i="25"/>
  <c r="Q49" i="25" s="1"/>
  <c r="S32" i="22"/>
  <c r="G32" i="25"/>
  <c r="P32" i="22"/>
  <c r="K13" i="25"/>
  <c r="R13" i="22"/>
  <c r="O11" i="23"/>
  <c r="Q11" i="23"/>
  <c r="K42" i="30"/>
  <c r="R42" i="25"/>
  <c r="G43" i="25"/>
  <c r="G28" i="25"/>
  <c r="G46" i="30"/>
  <c r="G10" i="26"/>
  <c r="P10" i="23"/>
  <c r="O10" i="23" s="1"/>
  <c r="S10" i="23"/>
  <c r="S25" i="17"/>
  <c r="K41" i="30"/>
  <c r="R41" i="25"/>
  <c r="G33" i="25"/>
  <c r="K33" i="17"/>
  <c r="R33" i="12"/>
  <c r="S33" i="12"/>
  <c r="P33" i="12"/>
  <c r="Q33" i="12" s="1"/>
  <c r="K43" i="17"/>
  <c r="R43" i="12"/>
  <c r="S43" i="12"/>
  <c r="P43" i="12"/>
  <c r="Q43" i="12" s="1"/>
  <c r="Q8" i="11"/>
  <c r="P21" i="17"/>
  <c r="Q21" i="17" s="1"/>
  <c r="S21" i="17"/>
  <c r="G21" i="22"/>
  <c r="G21" i="23"/>
  <c r="P8" i="23"/>
  <c r="O8" i="23" s="1"/>
  <c r="G8" i="26"/>
  <c r="S8" i="23"/>
  <c r="Q9" i="16"/>
  <c r="K47" i="30"/>
  <c r="R47" i="25"/>
  <c r="O26" i="17"/>
  <c r="Q26" i="17"/>
  <c r="K8" i="17"/>
  <c r="R8" i="12"/>
  <c r="Q8" i="12" s="1"/>
  <c r="K50" i="12"/>
  <c r="K23" i="25"/>
  <c r="R23" i="22"/>
  <c r="Q13" i="26"/>
  <c r="P18" i="31"/>
  <c r="Q18" i="31" s="1"/>
  <c r="K18" i="40"/>
  <c r="R18" i="31"/>
  <c r="S18" i="31"/>
  <c r="S12" i="17"/>
  <c r="G12" i="22"/>
  <c r="P12" i="17"/>
  <c r="Q12" i="17" s="1"/>
  <c r="K14" i="12"/>
  <c r="R14" i="7"/>
  <c r="P14" i="7"/>
  <c r="Q14" i="7" s="1"/>
  <c r="S14" i="7"/>
  <c r="K19" i="12"/>
  <c r="P19" i="7"/>
  <c r="S19" i="7"/>
  <c r="R19" i="7" s="1"/>
  <c r="K17" i="22"/>
  <c r="R17" i="17"/>
  <c r="G12" i="31"/>
  <c r="S12" i="26"/>
  <c r="P12" i="26"/>
  <c r="Q12" i="26" s="1"/>
  <c r="G9" i="22"/>
  <c r="K15" i="23"/>
  <c r="P15" i="23" s="1"/>
  <c r="R15" i="18"/>
  <c r="Q15" i="18" s="1"/>
  <c r="K31" i="17"/>
  <c r="R31" i="12"/>
  <c r="S31" i="12"/>
  <c r="P31" i="12"/>
  <c r="G16" i="22"/>
  <c r="P16" i="17"/>
  <c r="Q16" i="17" s="1"/>
  <c r="S16" i="17"/>
  <c r="P18" i="17"/>
  <c r="Q18" i="17" s="1"/>
  <c r="S18" i="17"/>
  <c r="G18" i="22"/>
  <c r="O41" i="17"/>
  <c r="Q41" i="17"/>
  <c r="K30" i="17"/>
  <c r="R30" i="12"/>
  <c r="P30" i="12"/>
  <c r="Q30" i="12" s="1"/>
  <c r="S30" i="12"/>
  <c r="M7" i="21"/>
  <c r="Y12" i="44"/>
  <c r="H7" i="27"/>
  <c r="H10" i="27" s="1"/>
  <c r="D7" i="15"/>
  <c r="E7" i="27"/>
  <c r="M7" i="15"/>
  <c r="O15" i="23" l="1"/>
  <c r="Q15" i="23"/>
  <c r="Q21" i="18"/>
  <c r="P9" i="15"/>
  <c r="O9" i="15" s="1"/>
  <c r="N9" i="15" s="1"/>
  <c r="M9" i="15" s="1"/>
  <c r="L9" i="15" s="1"/>
  <c r="K30" i="22"/>
  <c r="R30" i="17"/>
  <c r="Q30" i="17" s="1"/>
  <c r="S30" i="17"/>
  <c r="P30" i="17"/>
  <c r="O30" i="17" s="1"/>
  <c r="P16" i="22"/>
  <c r="Q16" i="22" s="1"/>
  <c r="S16" i="22"/>
  <c r="G16" i="25"/>
  <c r="R31" i="17"/>
  <c r="K31" i="22"/>
  <c r="P31" i="17"/>
  <c r="O31" i="17" s="1"/>
  <c r="S31" i="17"/>
  <c r="G12" i="40"/>
  <c r="P12" i="31"/>
  <c r="S12" i="31"/>
  <c r="R50" i="12"/>
  <c r="R8" i="14" s="1"/>
  <c r="K8" i="14"/>
  <c r="S21" i="22"/>
  <c r="G21" i="25"/>
  <c r="P21" i="22"/>
  <c r="Q21" i="22" s="1"/>
  <c r="K41" i="34"/>
  <c r="R41" i="30"/>
  <c r="G10" i="31"/>
  <c r="G43" i="30"/>
  <c r="O32" i="22"/>
  <c r="Q32" i="22"/>
  <c r="P49" i="30"/>
  <c r="G49" i="34"/>
  <c r="S49" i="30"/>
  <c r="K12" i="29"/>
  <c r="R12" i="24"/>
  <c r="S50" i="7"/>
  <c r="O25" i="17"/>
  <c r="Q25" i="17"/>
  <c r="O12" i="16"/>
  <c r="Q12" i="16"/>
  <c r="G40" i="30"/>
  <c r="K45" i="30"/>
  <c r="R45" i="25"/>
  <c r="K9" i="17"/>
  <c r="R9" i="12"/>
  <c r="S9" i="12"/>
  <c r="P9" i="12"/>
  <c r="Q9" i="12" s="1"/>
  <c r="G19" i="35"/>
  <c r="P19" i="40"/>
  <c r="S19" i="40"/>
  <c r="R8" i="23"/>
  <c r="Q8" i="23" s="1"/>
  <c r="K8" i="26"/>
  <c r="R18" i="25"/>
  <c r="K18" i="30"/>
  <c r="K29" i="34"/>
  <c r="R29" i="30"/>
  <c r="Q12" i="31"/>
  <c r="K36" i="17"/>
  <c r="R36" i="12"/>
  <c r="S36" i="12"/>
  <c r="P36" i="12"/>
  <c r="Q36" i="12" s="1"/>
  <c r="R25" i="22"/>
  <c r="K25" i="25"/>
  <c r="K13" i="24"/>
  <c r="R13" i="20"/>
  <c r="G37" i="30"/>
  <c r="P37" i="25"/>
  <c r="Q37" i="25" s="1"/>
  <c r="S37" i="25"/>
  <c r="O41" i="22"/>
  <c r="Q41" i="22"/>
  <c r="O22" i="17"/>
  <c r="Q22" i="17"/>
  <c r="S13" i="17"/>
  <c r="G13" i="22"/>
  <c r="P13" i="17"/>
  <c r="G29" i="30"/>
  <c r="P29" i="25"/>
  <c r="S29" i="25"/>
  <c r="K13" i="35"/>
  <c r="R13" i="40"/>
  <c r="R21" i="13"/>
  <c r="R9" i="14" s="1"/>
  <c r="K9" i="14"/>
  <c r="S21" i="13"/>
  <c r="S9" i="14" s="1"/>
  <c r="P21" i="13"/>
  <c r="G50" i="17"/>
  <c r="P8" i="17"/>
  <c r="S8" i="17"/>
  <c r="G8" i="22"/>
  <c r="S21" i="18"/>
  <c r="G20" i="25"/>
  <c r="P20" i="22"/>
  <c r="Q20" i="22" s="1"/>
  <c r="S20" i="22"/>
  <c r="K10" i="30"/>
  <c r="R10" i="25"/>
  <c r="G27" i="30"/>
  <c r="P27" i="25"/>
  <c r="Q27" i="25" s="1"/>
  <c r="S27" i="25"/>
  <c r="G9" i="25"/>
  <c r="K19" i="17"/>
  <c r="R19" i="12"/>
  <c r="S19" i="12"/>
  <c r="P19" i="12"/>
  <c r="Q19" i="12" s="1"/>
  <c r="K14" i="17"/>
  <c r="R14" i="12"/>
  <c r="S14" i="12"/>
  <c r="P14" i="12"/>
  <c r="Q14" i="12" s="1"/>
  <c r="S8" i="26"/>
  <c r="P8" i="26"/>
  <c r="G8" i="31"/>
  <c r="G21" i="26"/>
  <c r="G33" i="30"/>
  <c r="G32" i="30"/>
  <c r="P32" i="25"/>
  <c r="Q32" i="25" s="1"/>
  <c r="S32" i="25"/>
  <c r="G7" i="15"/>
  <c r="G48" i="34"/>
  <c r="P50" i="7"/>
  <c r="G31" i="30"/>
  <c r="O10" i="18"/>
  <c r="Q10" i="18"/>
  <c r="R39" i="17"/>
  <c r="Q39" i="17" s="1"/>
  <c r="K39" i="22"/>
  <c r="S39" i="17"/>
  <c r="P39" i="17"/>
  <c r="O39" i="17" s="1"/>
  <c r="Q17" i="26"/>
  <c r="K49" i="38"/>
  <c r="R49" i="34"/>
  <c r="G38" i="30"/>
  <c r="K34" i="22"/>
  <c r="R34" i="17"/>
  <c r="P34" i="17"/>
  <c r="S34" i="17"/>
  <c r="K21" i="25"/>
  <c r="R21" i="22"/>
  <c r="G45" i="30"/>
  <c r="S45" i="25"/>
  <c r="P45" i="25"/>
  <c r="G34" i="30"/>
  <c r="G26" i="30"/>
  <c r="S26" i="25"/>
  <c r="P26" i="25"/>
  <c r="Q26" i="25" s="1"/>
  <c r="O25" i="22"/>
  <c r="Q25" i="22"/>
  <c r="K16" i="25"/>
  <c r="R16" i="22"/>
  <c r="K10" i="26"/>
  <c r="R10" i="23"/>
  <c r="Q10" i="23" s="1"/>
  <c r="G42" i="30"/>
  <c r="P42" i="25"/>
  <c r="S42" i="25"/>
  <c r="G41" i="30"/>
  <c r="S41" i="25"/>
  <c r="P41" i="25"/>
  <c r="Q41" i="25" s="1"/>
  <c r="G22" i="25"/>
  <c r="S22" i="22"/>
  <c r="P22" i="22"/>
  <c r="O22" i="22" s="1"/>
  <c r="P24" i="17"/>
  <c r="G24" i="22"/>
  <c r="S24" i="17"/>
  <c r="P44" i="25"/>
  <c r="Q44" i="25" s="1"/>
  <c r="S44" i="25"/>
  <c r="G44" i="30"/>
  <c r="Q29" i="22"/>
  <c r="S13" i="31"/>
  <c r="G13" i="40"/>
  <c r="P13" i="31"/>
  <c r="S15" i="22"/>
  <c r="P15" i="22"/>
  <c r="Q15" i="22" s="1"/>
  <c r="G15" i="25"/>
  <c r="K40" i="22"/>
  <c r="R40" i="17"/>
  <c r="S40" i="17"/>
  <c r="P40" i="17"/>
  <c r="Q40" i="17" s="1"/>
  <c r="K16" i="35"/>
  <c r="R16" i="40"/>
  <c r="K15" i="26"/>
  <c r="R15" i="23"/>
  <c r="K17" i="25"/>
  <c r="R17" i="22"/>
  <c r="R8" i="17"/>
  <c r="Q8" i="17" s="1"/>
  <c r="K8" i="22"/>
  <c r="K47" i="34"/>
  <c r="R47" i="30"/>
  <c r="G28" i="30"/>
  <c r="Q42" i="25"/>
  <c r="G19" i="25"/>
  <c r="G8" i="24"/>
  <c r="G14" i="20"/>
  <c r="P8" i="20"/>
  <c r="S8" i="20"/>
  <c r="K44" i="34"/>
  <c r="R44" i="30"/>
  <c r="K20" i="25"/>
  <c r="R20" i="22"/>
  <c r="K28" i="17"/>
  <c r="R28" i="12"/>
  <c r="Q28" i="12" s="1"/>
  <c r="S28" i="12"/>
  <c r="P28" i="12"/>
  <c r="G15" i="31"/>
  <c r="P15" i="26"/>
  <c r="S15" i="26"/>
  <c r="K46" i="25"/>
  <c r="R46" i="22"/>
  <c r="S46" i="22"/>
  <c r="P46" i="22"/>
  <c r="K12" i="22"/>
  <c r="R12" i="17"/>
  <c r="P10" i="17"/>
  <c r="Q10" i="17" s="1"/>
  <c r="S10" i="17"/>
  <c r="G10" i="22"/>
  <c r="Q49" i="30"/>
  <c r="G20" i="35"/>
  <c r="S20" i="40"/>
  <c r="P20" i="40"/>
  <c r="Q20" i="40" s="1"/>
  <c r="O23" i="17"/>
  <c r="Q23" i="17"/>
  <c r="S11" i="22"/>
  <c r="P11" i="22"/>
  <c r="G11" i="25"/>
  <c r="K11" i="25"/>
  <c r="R11" i="22"/>
  <c r="K9" i="15"/>
  <c r="J9" i="15" s="1"/>
  <c r="I9" i="15" s="1"/>
  <c r="R21" i="18"/>
  <c r="G10" i="24"/>
  <c r="K20" i="45"/>
  <c r="R20" i="35"/>
  <c r="K8" i="24"/>
  <c r="R8" i="20"/>
  <c r="Q8" i="20" s="1"/>
  <c r="K24" i="30"/>
  <c r="R24" i="25"/>
  <c r="Q26" i="22"/>
  <c r="G25" i="30"/>
  <c r="P25" i="25"/>
  <c r="S25" i="25"/>
  <c r="S11" i="20"/>
  <c r="G11" i="24"/>
  <c r="P11" i="20"/>
  <c r="S9" i="31"/>
  <c r="G9" i="40"/>
  <c r="P9" i="31"/>
  <c r="Q9" i="31" s="1"/>
  <c r="K11" i="35"/>
  <c r="R11" i="40"/>
  <c r="G35" i="30"/>
  <c r="K10" i="16"/>
  <c r="R10" i="11"/>
  <c r="Q10" i="11" s="1"/>
  <c r="S10" i="11"/>
  <c r="P10" i="11"/>
  <c r="K14" i="11"/>
  <c r="G14" i="25"/>
  <c r="E10" i="8"/>
  <c r="D10" i="8" s="1"/>
  <c r="C10" i="8" s="1"/>
  <c r="S9" i="8" s="1"/>
  <c r="R9" i="8" s="1"/>
  <c r="Q9" i="8" s="1"/>
  <c r="K35" i="22"/>
  <c r="R35" i="17"/>
  <c r="Q35" i="17" s="1"/>
  <c r="P35" i="17"/>
  <c r="O35" i="17" s="1"/>
  <c r="S35" i="17"/>
  <c r="S9" i="24"/>
  <c r="K9" i="29"/>
  <c r="R9" i="24"/>
  <c r="P9" i="24"/>
  <c r="Q37" i="22"/>
  <c r="P13" i="20"/>
  <c r="S13" i="20"/>
  <c r="G13" i="24"/>
  <c r="G30" i="30"/>
  <c r="G18" i="25"/>
  <c r="S18" i="22"/>
  <c r="P18" i="22"/>
  <c r="Q18" i="22" s="1"/>
  <c r="Q31" i="12"/>
  <c r="Q19" i="7"/>
  <c r="S12" i="22"/>
  <c r="G12" i="25"/>
  <c r="P12" i="22"/>
  <c r="S18" i="40"/>
  <c r="P18" i="40"/>
  <c r="K18" i="35"/>
  <c r="R18" i="40"/>
  <c r="K23" i="30"/>
  <c r="R23" i="25"/>
  <c r="G9" i="21"/>
  <c r="F9" i="21" s="1"/>
  <c r="E9" i="21" s="1"/>
  <c r="D9" i="21" s="1"/>
  <c r="D10" i="21" s="1"/>
  <c r="C10" i="21" s="1"/>
  <c r="K43" i="22"/>
  <c r="R43" i="17"/>
  <c r="P43" i="17"/>
  <c r="O43" i="17" s="1"/>
  <c r="S43" i="17"/>
  <c r="K33" i="22"/>
  <c r="R33" i="17"/>
  <c r="P33" i="17"/>
  <c r="S33" i="17"/>
  <c r="G46" i="34"/>
  <c r="K42" i="34"/>
  <c r="R42" i="30"/>
  <c r="R13" i="25"/>
  <c r="K13" i="30"/>
  <c r="S15" i="23"/>
  <c r="O46" i="17"/>
  <c r="Q46" i="17"/>
  <c r="R15" i="22"/>
  <c r="K15" i="25"/>
  <c r="K11" i="24"/>
  <c r="R11" i="20"/>
  <c r="K9" i="40"/>
  <c r="R9" i="31"/>
  <c r="K17" i="40"/>
  <c r="P17" i="31"/>
  <c r="Q17" i="31" s="1"/>
  <c r="R17" i="31"/>
  <c r="S17" i="31"/>
  <c r="G12" i="24"/>
  <c r="S12" i="20"/>
  <c r="P12" i="20"/>
  <c r="K19" i="45"/>
  <c r="R19" i="35"/>
  <c r="K27" i="34"/>
  <c r="R27" i="30"/>
  <c r="S23" i="22"/>
  <c r="P23" i="22"/>
  <c r="O23" i="22" s="1"/>
  <c r="G23" i="25"/>
  <c r="Q29" i="25"/>
  <c r="P17" i="22"/>
  <c r="Q17" i="22" s="1"/>
  <c r="S17" i="22"/>
  <c r="G17" i="25"/>
  <c r="K26" i="30"/>
  <c r="R26" i="25"/>
  <c r="R12" i="40"/>
  <c r="K12" i="35"/>
  <c r="Q36" i="7"/>
  <c r="G16" i="40"/>
  <c r="P16" i="31"/>
  <c r="Q16" i="31" s="1"/>
  <c r="S16" i="31"/>
  <c r="G39" i="30"/>
  <c r="G14" i="31"/>
  <c r="K7" i="8"/>
  <c r="K10" i="8" s="1"/>
  <c r="R14" i="6"/>
  <c r="P14" i="6"/>
  <c r="P7" i="8" s="1"/>
  <c r="S14" i="6"/>
  <c r="S7" i="8" s="1"/>
  <c r="K22" i="25"/>
  <c r="R22" i="22"/>
  <c r="Q22" i="22" s="1"/>
  <c r="K48" i="22"/>
  <c r="R48" i="17"/>
  <c r="Q48" i="17" s="1"/>
  <c r="P48" i="17"/>
  <c r="O48" i="17" s="1"/>
  <c r="S48" i="17"/>
  <c r="Q13" i="31"/>
  <c r="G36" i="30"/>
  <c r="S50" i="12"/>
  <c r="S8" i="14" s="1"/>
  <c r="P50" i="12"/>
  <c r="G8" i="14"/>
  <c r="G10" i="14" s="1"/>
  <c r="K37" i="30"/>
  <c r="R37" i="25"/>
  <c r="K38" i="22"/>
  <c r="R38" i="17"/>
  <c r="P38" i="17"/>
  <c r="S38" i="17"/>
  <c r="P47" i="30"/>
  <c r="S47" i="30"/>
  <c r="G47" i="34"/>
  <c r="G11" i="40"/>
  <c r="S11" i="31"/>
  <c r="P11" i="31"/>
  <c r="Q11" i="31" s="1"/>
  <c r="K32" i="30"/>
  <c r="R32" i="25"/>
  <c r="K14" i="23"/>
  <c r="R14" i="18"/>
  <c r="S14" i="18"/>
  <c r="P14" i="18"/>
  <c r="D7" i="27"/>
  <c r="F7" i="28"/>
  <c r="R22" i="25" l="1"/>
  <c r="K22" i="30"/>
  <c r="G39" i="34"/>
  <c r="Q43" i="17"/>
  <c r="S18" i="35"/>
  <c r="P18" i="35"/>
  <c r="O18" i="35" s="1"/>
  <c r="N18" i="35" s="1"/>
  <c r="K18" i="45"/>
  <c r="R18" i="35"/>
  <c r="Q18" i="35" s="1"/>
  <c r="G12" i="30"/>
  <c r="Q9" i="24"/>
  <c r="G11" i="29"/>
  <c r="S11" i="24"/>
  <c r="P11" i="24"/>
  <c r="Q11" i="24" s="1"/>
  <c r="G25" i="34"/>
  <c r="K20" i="53"/>
  <c r="R20" i="45"/>
  <c r="G11" i="30"/>
  <c r="S11" i="25"/>
  <c r="P11" i="25"/>
  <c r="G15" i="40"/>
  <c r="R28" i="17"/>
  <c r="K28" i="22"/>
  <c r="P28" i="17"/>
  <c r="O28" i="17" s="1"/>
  <c r="S28" i="17"/>
  <c r="K44" i="38"/>
  <c r="R44" i="34"/>
  <c r="P8" i="24"/>
  <c r="Q8" i="24" s="1"/>
  <c r="G8" i="29"/>
  <c r="G14" i="24"/>
  <c r="S8" i="24"/>
  <c r="Q47" i="30"/>
  <c r="K50" i="17"/>
  <c r="K16" i="45"/>
  <c r="R16" i="35"/>
  <c r="K40" i="25"/>
  <c r="R40" i="22"/>
  <c r="Q40" i="22" s="1"/>
  <c r="P40" i="22"/>
  <c r="O40" i="22" s="1"/>
  <c r="S40" i="22"/>
  <c r="G44" i="34"/>
  <c r="S44" i="30"/>
  <c r="P44" i="30"/>
  <c r="O44" i="30" s="1"/>
  <c r="S24" i="22"/>
  <c r="G24" i="25"/>
  <c r="P24" i="22"/>
  <c r="S22" i="25"/>
  <c r="P22" i="25"/>
  <c r="Q22" i="25" s="1"/>
  <c r="G22" i="30"/>
  <c r="K10" i="31"/>
  <c r="R10" i="26"/>
  <c r="K49" i="46"/>
  <c r="R49" i="38"/>
  <c r="K39" i="25"/>
  <c r="R39" i="22"/>
  <c r="Q39" i="22" s="1"/>
  <c r="S39" i="22"/>
  <c r="P39" i="22"/>
  <c r="O39" i="22" s="1"/>
  <c r="P32" i="30"/>
  <c r="G32" i="34"/>
  <c r="S32" i="30"/>
  <c r="G9" i="27"/>
  <c r="F9" i="27" s="1"/>
  <c r="E9" i="27" s="1"/>
  <c r="D9" i="27" s="1"/>
  <c r="C9" i="27" s="1"/>
  <c r="G9" i="30"/>
  <c r="G50" i="22"/>
  <c r="P8" i="22"/>
  <c r="Q8" i="22" s="1"/>
  <c r="S8" i="22"/>
  <c r="G8" i="25"/>
  <c r="Q21" i="13"/>
  <c r="Q9" i="14" s="1"/>
  <c r="P9" i="14"/>
  <c r="G29" i="34"/>
  <c r="S29" i="30"/>
  <c r="P29" i="30"/>
  <c r="K13" i="29"/>
  <c r="R13" i="24"/>
  <c r="R8" i="26"/>
  <c r="Q8" i="26" s="1"/>
  <c r="K8" i="31"/>
  <c r="O19" i="40"/>
  <c r="Q19" i="40"/>
  <c r="G40" i="34"/>
  <c r="R50" i="7"/>
  <c r="R8" i="8" s="1"/>
  <c r="S8" i="8"/>
  <c r="P49" i="34"/>
  <c r="O49" i="34" s="1"/>
  <c r="N49" i="34" s="1"/>
  <c r="S49" i="34"/>
  <c r="G49" i="38"/>
  <c r="S10" i="31"/>
  <c r="P10" i="31"/>
  <c r="Q10" i="31" s="1"/>
  <c r="G10" i="40"/>
  <c r="G16" i="30"/>
  <c r="P16" i="25"/>
  <c r="Q16" i="25" s="1"/>
  <c r="S16" i="25"/>
  <c r="K14" i="26"/>
  <c r="K21" i="26" s="1"/>
  <c r="R14" i="23"/>
  <c r="P14" i="23"/>
  <c r="S14" i="23"/>
  <c r="K38" i="25"/>
  <c r="R38" i="22"/>
  <c r="P38" i="22"/>
  <c r="S38" i="22"/>
  <c r="Q50" i="12"/>
  <c r="Q8" i="14" s="1"/>
  <c r="P8" i="14"/>
  <c r="G36" i="34"/>
  <c r="S10" i="8"/>
  <c r="G16" i="35"/>
  <c r="P16" i="40"/>
  <c r="Q16" i="40" s="1"/>
  <c r="S16" i="40"/>
  <c r="P12" i="24"/>
  <c r="Q12" i="24" s="1"/>
  <c r="S12" i="24"/>
  <c r="G12" i="29"/>
  <c r="S17" i="40"/>
  <c r="P17" i="40"/>
  <c r="K17" i="35"/>
  <c r="R17" i="40"/>
  <c r="Q17" i="40" s="1"/>
  <c r="K11" i="29"/>
  <c r="R11" i="24"/>
  <c r="G46" i="38"/>
  <c r="K33" i="25"/>
  <c r="R33" i="22"/>
  <c r="S33" i="22"/>
  <c r="P33" i="22"/>
  <c r="K43" i="25"/>
  <c r="R43" i="22"/>
  <c r="S43" i="22"/>
  <c r="P43" i="22"/>
  <c r="O18" i="40"/>
  <c r="N18" i="40" s="1"/>
  <c r="Q18" i="40"/>
  <c r="O13" i="20"/>
  <c r="Q13" i="20"/>
  <c r="R9" i="29"/>
  <c r="S9" i="29"/>
  <c r="P9" i="29"/>
  <c r="K9" i="33"/>
  <c r="G14" i="30"/>
  <c r="G35" i="34"/>
  <c r="G9" i="35"/>
  <c r="S9" i="40"/>
  <c r="P9" i="40"/>
  <c r="G10" i="29"/>
  <c r="S10" i="22"/>
  <c r="G10" i="25"/>
  <c r="P10" i="22"/>
  <c r="Q10" i="22" s="1"/>
  <c r="K12" i="25"/>
  <c r="P12" i="25" s="1"/>
  <c r="Q12" i="25" s="1"/>
  <c r="R12" i="22"/>
  <c r="Q12" i="22" s="1"/>
  <c r="K46" i="30"/>
  <c r="R46" i="25"/>
  <c r="S46" i="25"/>
  <c r="P46" i="25"/>
  <c r="Q46" i="25" s="1"/>
  <c r="R47" i="34"/>
  <c r="K47" i="38"/>
  <c r="Q23" i="22"/>
  <c r="R15" i="26"/>
  <c r="Q15" i="26" s="1"/>
  <c r="K15" i="31"/>
  <c r="P15" i="31" s="1"/>
  <c r="G15" i="30"/>
  <c r="P15" i="25"/>
  <c r="Q15" i="25" s="1"/>
  <c r="S15" i="25"/>
  <c r="P13" i="40"/>
  <c r="Q13" i="40" s="1"/>
  <c r="G13" i="35"/>
  <c r="S13" i="40"/>
  <c r="O24" i="17"/>
  <c r="Q24" i="17"/>
  <c r="G34" i="34"/>
  <c r="P45" i="30"/>
  <c r="O45" i="30" s="1"/>
  <c r="S45" i="30"/>
  <c r="G45" i="34"/>
  <c r="O34" i="17"/>
  <c r="Q34" i="17"/>
  <c r="G48" i="38"/>
  <c r="G8" i="40"/>
  <c r="G21" i="31"/>
  <c r="P8" i="31"/>
  <c r="Q8" i="31" s="1"/>
  <c r="S8" i="31"/>
  <c r="G27" i="34"/>
  <c r="P27" i="30"/>
  <c r="O27" i="30" s="1"/>
  <c r="S27" i="30"/>
  <c r="K13" i="45"/>
  <c r="R13" i="35"/>
  <c r="O13" i="17"/>
  <c r="Q13" i="17"/>
  <c r="K25" i="30"/>
  <c r="R25" i="25"/>
  <c r="Q25" i="25" s="1"/>
  <c r="K29" i="38"/>
  <c r="R29" i="34"/>
  <c r="G19" i="45"/>
  <c r="S19" i="35"/>
  <c r="P19" i="35"/>
  <c r="K9" i="22"/>
  <c r="R9" i="17"/>
  <c r="Q9" i="17" s="1"/>
  <c r="S9" i="17"/>
  <c r="P9" i="17"/>
  <c r="O9" i="17" s="1"/>
  <c r="S10" i="26"/>
  <c r="P21" i="25"/>
  <c r="Q21" i="25" s="1"/>
  <c r="G21" i="30"/>
  <c r="S21" i="25"/>
  <c r="O14" i="18"/>
  <c r="Q14" i="18"/>
  <c r="S11" i="40"/>
  <c r="G11" i="35"/>
  <c r="P11" i="40"/>
  <c r="K48" i="25"/>
  <c r="R48" i="22"/>
  <c r="P48" i="22"/>
  <c r="S48" i="22"/>
  <c r="K26" i="34"/>
  <c r="R26" i="30"/>
  <c r="Q27" i="30"/>
  <c r="K19" i="53"/>
  <c r="R19" i="45"/>
  <c r="K15" i="30"/>
  <c r="R15" i="25"/>
  <c r="K42" i="38"/>
  <c r="R42" i="34"/>
  <c r="K23" i="34"/>
  <c r="R23" i="30"/>
  <c r="S18" i="25"/>
  <c r="P18" i="25"/>
  <c r="Q18" i="25" s="1"/>
  <c r="G18" i="30"/>
  <c r="G30" i="34"/>
  <c r="K35" i="25"/>
  <c r="R35" i="22"/>
  <c r="Q35" i="22" s="1"/>
  <c r="P35" i="22"/>
  <c r="O35" i="22" s="1"/>
  <c r="S35" i="22"/>
  <c r="R8" i="24"/>
  <c r="K8" i="29"/>
  <c r="Q11" i="22"/>
  <c r="O46" i="22"/>
  <c r="Q46" i="22"/>
  <c r="K20" i="30"/>
  <c r="R20" i="25"/>
  <c r="G19" i="30"/>
  <c r="K8" i="25"/>
  <c r="R8" i="22"/>
  <c r="P42" i="30"/>
  <c r="O42" i="30" s="1"/>
  <c r="S42" i="30"/>
  <c r="G42" i="34"/>
  <c r="K16" i="30"/>
  <c r="R16" i="25"/>
  <c r="G38" i="34"/>
  <c r="G31" i="34"/>
  <c r="G20" i="30"/>
  <c r="P20" i="25"/>
  <c r="Q20" i="25" s="1"/>
  <c r="S20" i="25"/>
  <c r="P13" i="22"/>
  <c r="S13" i="22"/>
  <c r="G13" i="25"/>
  <c r="G37" i="34"/>
  <c r="S37" i="30"/>
  <c r="P37" i="30"/>
  <c r="Q37" i="30" s="1"/>
  <c r="K36" i="22"/>
  <c r="R36" i="17"/>
  <c r="S36" i="17"/>
  <c r="P36" i="17"/>
  <c r="K18" i="34"/>
  <c r="R18" i="30"/>
  <c r="K21" i="23"/>
  <c r="Q45" i="25"/>
  <c r="K12" i="33"/>
  <c r="R12" i="29"/>
  <c r="G43" i="34"/>
  <c r="R31" i="22"/>
  <c r="K31" i="25"/>
  <c r="S31" i="22"/>
  <c r="P31" i="22"/>
  <c r="K30" i="25"/>
  <c r="R30" i="22"/>
  <c r="S30" i="22"/>
  <c r="P30" i="22"/>
  <c r="K32" i="34"/>
  <c r="R32" i="30"/>
  <c r="G47" i="38"/>
  <c r="P47" i="34"/>
  <c r="O47" i="34" s="1"/>
  <c r="N47" i="34" s="1"/>
  <c r="S47" i="34"/>
  <c r="O38" i="17"/>
  <c r="Q38" i="17"/>
  <c r="K37" i="34"/>
  <c r="R37" i="30"/>
  <c r="Q14" i="6"/>
  <c r="Q7" i="8" s="1"/>
  <c r="R7" i="8"/>
  <c r="R10" i="8" s="1"/>
  <c r="G14" i="40"/>
  <c r="K12" i="45"/>
  <c r="R12" i="35"/>
  <c r="G17" i="30"/>
  <c r="S17" i="25"/>
  <c r="P17" i="25"/>
  <c r="Q17" i="25" s="1"/>
  <c r="S23" i="25"/>
  <c r="G23" i="30"/>
  <c r="P23" i="25"/>
  <c r="Q23" i="25" s="1"/>
  <c r="K27" i="38"/>
  <c r="R27" i="34"/>
  <c r="O12" i="20"/>
  <c r="Q12" i="20"/>
  <c r="R9" i="40"/>
  <c r="Q9" i="40" s="1"/>
  <c r="K9" i="35"/>
  <c r="K13" i="34"/>
  <c r="R13" i="30"/>
  <c r="O33" i="17"/>
  <c r="Q33" i="17"/>
  <c r="G13" i="29"/>
  <c r="P13" i="24"/>
  <c r="Q13" i="24" s="1"/>
  <c r="S13" i="24"/>
  <c r="R14" i="11"/>
  <c r="R7" i="14" s="1"/>
  <c r="R10" i="14" s="1"/>
  <c r="K7" i="14"/>
  <c r="K10" i="14" s="1"/>
  <c r="P10" i="14" s="1"/>
  <c r="S14" i="11"/>
  <c r="S7" i="14" s="1"/>
  <c r="S10" i="14" s="1"/>
  <c r="P14" i="11"/>
  <c r="R10" i="16"/>
  <c r="K10" i="20"/>
  <c r="S10" i="16"/>
  <c r="K14" i="16"/>
  <c r="P10" i="16"/>
  <c r="K11" i="45"/>
  <c r="R11" i="35"/>
  <c r="O11" i="20"/>
  <c r="Q11" i="20"/>
  <c r="R24" i="30"/>
  <c r="K24" i="34"/>
  <c r="K11" i="30"/>
  <c r="R11" i="25"/>
  <c r="Q11" i="25" s="1"/>
  <c r="P20" i="35"/>
  <c r="G20" i="45"/>
  <c r="S20" i="35"/>
  <c r="Q44" i="30"/>
  <c r="G7" i="21"/>
  <c r="G28" i="34"/>
  <c r="K17" i="30"/>
  <c r="R17" i="25"/>
  <c r="P41" i="30"/>
  <c r="Q41" i="30" s="1"/>
  <c r="G41" i="34"/>
  <c r="S41" i="30"/>
  <c r="P26" i="30"/>
  <c r="Q26" i="30" s="1"/>
  <c r="S26" i="30"/>
  <c r="G26" i="34"/>
  <c r="K21" i="30"/>
  <c r="R21" i="25"/>
  <c r="K34" i="25"/>
  <c r="R34" i="22"/>
  <c r="Q34" i="22" s="1"/>
  <c r="P34" i="22"/>
  <c r="O34" i="22" s="1"/>
  <c r="S34" i="22"/>
  <c r="Q49" i="34"/>
  <c r="P8" i="8"/>
  <c r="O8" i="8" s="1"/>
  <c r="N8" i="8" s="1"/>
  <c r="M8" i="8" s="1"/>
  <c r="Q50" i="7"/>
  <c r="Q8" i="8" s="1"/>
  <c r="G33" i="34"/>
  <c r="R14" i="17"/>
  <c r="K14" i="22"/>
  <c r="K50" i="22" s="1"/>
  <c r="P14" i="17"/>
  <c r="S14" i="17"/>
  <c r="K19" i="22"/>
  <c r="R19" i="17"/>
  <c r="S19" i="17"/>
  <c r="P19" i="17"/>
  <c r="Q19" i="17" s="1"/>
  <c r="K10" i="34"/>
  <c r="R10" i="30"/>
  <c r="G8" i="15"/>
  <c r="F8" i="15" s="1"/>
  <c r="S50" i="17"/>
  <c r="S8" i="15" s="1"/>
  <c r="P50" i="17"/>
  <c r="K45" i="34"/>
  <c r="R45" i="30"/>
  <c r="Q45" i="30" s="1"/>
  <c r="P10" i="26"/>
  <c r="R41" i="34"/>
  <c r="K41" i="38"/>
  <c r="G12" i="35"/>
  <c r="P12" i="40"/>
  <c r="Q12" i="40" s="1"/>
  <c r="S12" i="40"/>
  <c r="Q31" i="17"/>
  <c r="J21" i="62"/>
  <c r="J9" i="55" s="1"/>
  <c r="H8" i="36"/>
  <c r="C7" i="27"/>
  <c r="E7" i="28"/>
  <c r="N7" i="28"/>
  <c r="R21" i="26" l="1"/>
  <c r="K9" i="27"/>
  <c r="P21" i="26"/>
  <c r="S21" i="26"/>
  <c r="R50" i="22"/>
  <c r="K8" i="21"/>
  <c r="J8" i="21" s="1"/>
  <c r="I8" i="21" s="1"/>
  <c r="Q50" i="17"/>
  <c r="Q8" i="15" s="1"/>
  <c r="P8" i="15"/>
  <c r="O8" i="15" s="1"/>
  <c r="N8" i="15" s="1"/>
  <c r="N10" i="15" s="1"/>
  <c r="R10" i="34"/>
  <c r="K10" i="38"/>
  <c r="K19" i="25"/>
  <c r="R19" i="22"/>
  <c r="P19" i="22"/>
  <c r="Q19" i="22" s="1"/>
  <c r="S19" i="22"/>
  <c r="R21" i="30"/>
  <c r="K21" i="34"/>
  <c r="K17" i="34"/>
  <c r="R17" i="30"/>
  <c r="K11" i="34"/>
  <c r="R11" i="30"/>
  <c r="R14" i="16"/>
  <c r="R7" i="15" s="1"/>
  <c r="K7" i="15"/>
  <c r="S14" i="16"/>
  <c r="P14" i="16"/>
  <c r="Q14" i="11"/>
  <c r="Q7" i="14" s="1"/>
  <c r="P7" i="14"/>
  <c r="R27" i="38"/>
  <c r="K27" i="46"/>
  <c r="K12" i="53"/>
  <c r="R12" i="45"/>
  <c r="S47" i="38"/>
  <c r="P47" i="38"/>
  <c r="O47" i="38" s="1"/>
  <c r="N47" i="38" s="1"/>
  <c r="G47" i="46"/>
  <c r="O36" i="17"/>
  <c r="Q36" i="17"/>
  <c r="P20" i="30"/>
  <c r="Q20" i="30" s="1"/>
  <c r="S20" i="30"/>
  <c r="G20" i="34"/>
  <c r="K16" i="34"/>
  <c r="R16" i="30"/>
  <c r="K8" i="33"/>
  <c r="R8" i="29"/>
  <c r="G30" i="38"/>
  <c r="R26" i="34"/>
  <c r="K26" i="38"/>
  <c r="R48" i="25"/>
  <c r="K48" i="30"/>
  <c r="P48" i="25"/>
  <c r="O48" i="25" s="1"/>
  <c r="S48" i="25"/>
  <c r="P19" i="45"/>
  <c r="Q19" i="45" s="1"/>
  <c r="S19" i="45"/>
  <c r="G19" i="53"/>
  <c r="K25" i="34"/>
  <c r="R25" i="30"/>
  <c r="R13" i="45"/>
  <c r="K13" i="53"/>
  <c r="G34" i="38"/>
  <c r="G14" i="34"/>
  <c r="Q9" i="29"/>
  <c r="K43" i="30"/>
  <c r="R43" i="25"/>
  <c r="S43" i="25"/>
  <c r="P43" i="25"/>
  <c r="Q43" i="25" s="1"/>
  <c r="K33" i="30"/>
  <c r="R33" i="25"/>
  <c r="S33" i="25"/>
  <c r="P33" i="25"/>
  <c r="Q33" i="25" s="1"/>
  <c r="Q42" i="30"/>
  <c r="K17" i="45"/>
  <c r="R17" i="35"/>
  <c r="Q17" i="35" s="1"/>
  <c r="S17" i="35"/>
  <c r="P17" i="35"/>
  <c r="O17" i="35" s="1"/>
  <c r="N17" i="35" s="1"/>
  <c r="G16" i="45"/>
  <c r="P16" i="35"/>
  <c r="S16" i="35"/>
  <c r="G36" i="38"/>
  <c r="O38" i="22"/>
  <c r="Q38" i="22"/>
  <c r="O14" i="23"/>
  <c r="Q14" i="23"/>
  <c r="O29" i="30"/>
  <c r="Q29" i="30"/>
  <c r="P22" i="30"/>
  <c r="S22" i="30"/>
  <c r="G22" i="34"/>
  <c r="P24" i="25"/>
  <c r="Q24" i="25" s="1"/>
  <c r="G24" i="30"/>
  <c r="S24" i="25"/>
  <c r="G44" i="38"/>
  <c r="S44" i="34"/>
  <c r="P44" i="34"/>
  <c r="K40" i="30"/>
  <c r="R40" i="25"/>
  <c r="P40" i="25"/>
  <c r="Q40" i="25" s="1"/>
  <c r="S40" i="25"/>
  <c r="G15" i="35"/>
  <c r="S11" i="30"/>
  <c r="G11" i="34"/>
  <c r="P11" i="30"/>
  <c r="Q11" i="30" s="1"/>
  <c r="P25" i="34"/>
  <c r="O25" i="34" s="1"/>
  <c r="N25" i="34" s="1"/>
  <c r="G25" i="38"/>
  <c r="S25" i="34"/>
  <c r="G11" i="33"/>
  <c r="S11" i="29"/>
  <c r="P11" i="29"/>
  <c r="G26" i="38"/>
  <c r="P26" i="34"/>
  <c r="S26" i="34"/>
  <c r="G41" i="38"/>
  <c r="S41" i="34"/>
  <c r="P41" i="34"/>
  <c r="G28" i="38"/>
  <c r="P20" i="45"/>
  <c r="Q20" i="45" s="1"/>
  <c r="G20" i="53"/>
  <c r="S20" i="45"/>
  <c r="R24" i="34"/>
  <c r="K24" i="38"/>
  <c r="G14" i="35"/>
  <c r="R31" i="25"/>
  <c r="K31" i="30"/>
  <c r="S31" i="25"/>
  <c r="P31" i="25"/>
  <c r="Q31" i="25" s="1"/>
  <c r="G43" i="38"/>
  <c r="R21" i="23"/>
  <c r="K9" i="21"/>
  <c r="J9" i="21" s="1"/>
  <c r="I9" i="21" s="1"/>
  <c r="H9" i="21" s="1"/>
  <c r="H10" i="21" s="1"/>
  <c r="P21" i="23"/>
  <c r="S21" i="23"/>
  <c r="S9" i="21" s="1"/>
  <c r="O13" i="22"/>
  <c r="Q13" i="22"/>
  <c r="G38" i="38"/>
  <c r="P42" i="34"/>
  <c r="Q42" i="34" s="1"/>
  <c r="S42" i="34"/>
  <c r="G42" i="38"/>
  <c r="G19" i="34"/>
  <c r="R42" i="38"/>
  <c r="K42" i="46"/>
  <c r="R19" i="53"/>
  <c r="K19" i="62"/>
  <c r="R19" i="62" s="1"/>
  <c r="Q11" i="40"/>
  <c r="R9" i="22"/>
  <c r="K9" i="25"/>
  <c r="P9" i="22"/>
  <c r="O9" i="22" s="1"/>
  <c r="S9" i="22"/>
  <c r="P45" i="34"/>
  <c r="G45" i="38"/>
  <c r="S45" i="34"/>
  <c r="K12" i="30"/>
  <c r="R12" i="25"/>
  <c r="G10" i="33"/>
  <c r="G35" i="38"/>
  <c r="R9" i="33"/>
  <c r="S9" i="33"/>
  <c r="P9" i="33"/>
  <c r="O9" i="33" s="1"/>
  <c r="N9" i="33" s="1"/>
  <c r="K9" i="37"/>
  <c r="O43" i="22"/>
  <c r="Q43" i="22"/>
  <c r="O33" i="22"/>
  <c r="Q33" i="22"/>
  <c r="G46" i="46"/>
  <c r="S16" i="30"/>
  <c r="G16" i="34"/>
  <c r="P16" i="30"/>
  <c r="Q16" i="30" s="1"/>
  <c r="G49" i="46"/>
  <c r="S49" i="38"/>
  <c r="P49" i="38"/>
  <c r="G8" i="21"/>
  <c r="F8" i="21" s="1"/>
  <c r="E8" i="21" s="1"/>
  <c r="E10" i="21" s="1"/>
  <c r="P50" i="22"/>
  <c r="S50" i="22"/>
  <c r="S8" i="21" s="1"/>
  <c r="R8" i="21" s="1"/>
  <c r="P32" i="34"/>
  <c r="S32" i="34"/>
  <c r="G32" i="38"/>
  <c r="K49" i="52"/>
  <c r="R49" i="46"/>
  <c r="K28" i="25"/>
  <c r="R28" i="22"/>
  <c r="P28" i="22"/>
  <c r="O28" i="22" s="1"/>
  <c r="S28" i="22"/>
  <c r="P25" i="30"/>
  <c r="Q25" i="30" s="1"/>
  <c r="K22" i="34"/>
  <c r="R22" i="30"/>
  <c r="Q22" i="30" s="1"/>
  <c r="P12" i="35"/>
  <c r="O12" i="35" s="1"/>
  <c r="N12" i="35" s="1"/>
  <c r="S12" i="35"/>
  <c r="G12" i="45"/>
  <c r="E8" i="15"/>
  <c r="F10" i="15"/>
  <c r="O14" i="17"/>
  <c r="Q14" i="17"/>
  <c r="G33" i="38"/>
  <c r="K34" i="30"/>
  <c r="R34" i="25"/>
  <c r="S34" i="25"/>
  <c r="P34" i="25"/>
  <c r="O20" i="35"/>
  <c r="N20" i="35" s="1"/>
  <c r="Q20" i="35"/>
  <c r="K11" i="53"/>
  <c r="R11" i="45"/>
  <c r="R10" i="20"/>
  <c r="K10" i="24"/>
  <c r="P10" i="20"/>
  <c r="S10" i="20"/>
  <c r="K14" i="20"/>
  <c r="P13" i="29"/>
  <c r="S13" i="29"/>
  <c r="G13" i="33"/>
  <c r="K13" i="38"/>
  <c r="R13" i="34"/>
  <c r="S23" i="30"/>
  <c r="P23" i="30"/>
  <c r="Q23" i="30" s="1"/>
  <c r="G23" i="34"/>
  <c r="G17" i="34"/>
  <c r="S17" i="30"/>
  <c r="P17" i="30"/>
  <c r="Q17" i="30" s="1"/>
  <c r="K32" i="38"/>
  <c r="R32" i="34"/>
  <c r="R30" i="25"/>
  <c r="Q30" i="25" s="1"/>
  <c r="K30" i="30"/>
  <c r="P30" i="25"/>
  <c r="S30" i="25"/>
  <c r="G37" i="38"/>
  <c r="P37" i="34"/>
  <c r="S37" i="34"/>
  <c r="G31" i="38"/>
  <c r="K8" i="30"/>
  <c r="R8" i="25"/>
  <c r="K35" i="30"/>
  <c r="R35" i="25"/>
  <c r="S35" i="25"/>
  <c r="S18" i="30"/>
  <c r="P18" i="30"/>
  <c r="Q18" i="30" s="1"/>
  <c r="G18" i="34"/>
  <c r="R23" i="34"/>
  <c r="K23" i="38"/>
  <c r="O48" i="22"/>
  <c r="Q48" i="22"/>
  <c r="G11" i="45"/>
  <c r="P11" i="35"/>
  <c r="S11" i="35"/>
  <c r="O19" i="35"/>
  <c r="Q19" i="35"/>
  <c r="K29" i="46"/>
  <c r="R29" i="38"/>
  <c r="G9" i="28"/>
  <c r="F9" i="28" s="1"/>
  <c r="E9" i="28" s="1"/>
  <c r="D9" i="28" s="1"/>
  <c r="C9" i="28" s="1"/>
  <c r="G48" i="46"/>
  <c r="S13" i="35"/>
  <c r="G13" i="45"/>
  <c r="P13" i="35"/>
  <c r="O13" i="35" s="1"/>
  <c r="N13" i="35" s="1"/>
  <c r="P15" i="30"/>
  <c r="Q15" i="30" s="1"/>
  <c r="S15" i="30"/>
  <c r="G15" i="34"/>
  <c r="K47" i="46"/>
  <c r="R47" i="38"/>
  <c r="Q47" i="38" s="1"/>
  <c r="G9" i="45"/>
  <c r="P9" i="35"/>
  <c r="O9" i="35" s="1"/>
  <c r="N9" i="35" s="1"/>
  <c r="S9" i="35"/>
  <c r="K11" i="33"/>
  <c r="R11" i="29"/>
  <c r="K38" i="30"/>
  <c r="R38" i="25"/>
  <c r="P38" i="25"/>
  <c r="Q38" i="25" s="1"/>
  <c r="S38" i="25"/>
  <c r="K14" i="31"/>
  <c r="R14" i="26"/>
  <c r="Q14" i="26" s="1"/>
  <c r="S14" i="26"/>
  <c r="P14" i="26"/>
  <c r="G10" i="35"/>
  <c r="G40" i="38"/>
  <c r="P29" i="34"/>
  <c r="G29" i="38"/>
  <c r="S29" i="34"/>
  <c r="P8" i="25"/>
  <c r="G50" i="25"/>
  <c r="S8" i="25"/>
  <c r="G8" i="30"/>
  <c r="G9" i="34"/>
  <c r="O32" i="30"/>
  <c r="Q32" i="30"/>
  <c r="Q10" i="26"/>
  <c r="K16" i="53"/>
  <c r="R16" i="45"/>
  <c r="G7" i="27"/>
  <c r="K44" i="46"/>
  <c r="R44" i="38"/>
  <c r="Q28" i="17"/>
  <c r="R20" i="53"/>
  <c r="K20" i="62"/>
  <c r="G12" i="34"/>
  <c r="P12" i="30"/>
  <c r="S12" i="30"/>
  <c r="K18" i="53"/>
  <c r="R18" i="45"/>
  <c r="P18" i="45"/>
  <c r="S18" i="45"/>
  <c r="K41" i="46"/>
  <c r="R41" i="38"/>
  <c r="K45" i="38"/>
  <c r="R45" i="34"/>
  <c r="K14" i="25"/>
  <c r="K50" i="25" s="1"/>
  <c r="R14" i="22"/>
  <c r="Q14" i="22" s="1"/>
  <c r="P14" i="22"/>
  <c r="O14" i="22" s="1"/>
  <c r="S14" i="22"/>
  <c r="O10" i="16"/>
  <c r="Q10" i="16"/>
  <c r="Q10" i="14"/>
  <c r="K9" i="45"/>
  <c r="R9" i="35"/>
  <c r="Q9" i="35" s="1"/>
  <c r="Q12" i="35"/>
  <c r="K37" i="38"/>
  <c r="R37" i="34"/>
  <c r="O30" i="22"/>
  <c r="Q30" i="22"/>
  <c r="O31" i="22"/>
  <c r="Q31" i="22"/>
  <c r="K12" i="37"/>
  <c r="R12" i="33"/>
  <c r="K18" i="38"/>
  <c r="R18" i="34"/>
  <c r="K36" i="25"/>
  <c r="R36" i="22"/>
  <c r="P36" i="22"/>
  <c r="S36" i="22"/>
  <c r="G13" i="30"/>
  <c r="S13" i="25"/>
  <c r="P13" i="25"/>
  <c r="Q13" i="25" s="1"/>
  <c r="K20" i="34"/>
  <c r="R20" i="30"/>
  <c r="K15" i="34"/>
  <c r="R15" i="30"/>
  <c r="G21" i="34"/>
  <c r="S21" i="30"/>
  <c r="P21" i="30"/>
  <c r="Q21" i="30" s="1"/>
  <c r="Q13" i="35"/>
  <c r="S27" i="34"/>
  <c r="P27" i="34"/>
  <c r="Q27" i="34" s="1"/>
  <c r="G27" i="38"/>
  <c r="G8" i="35"/>
  <c r="G21" i="40"/>
  <c r="R15" i="31"/>
  <c r="Q15" i="31" s="1"/>
  <c r="K15" i="40"/>
  <c r="S15" i="40" s="1"/>
  <c r="Q47" i="34"/>
  <c r="K46" i="34"/>
  <c r="R46" i="30"/>
  <c r="S46" i="30"/>
  <c r="P46" i="30"/>
  <c r="Q46" i="30" s="1"/>
  <c r="P10" i="25"/>
  <c r="Q10" i="25" s="1"/>
  <c r="G10" i="30"/>
  <c r="S10" i="25"/>
  <c r="G12" i="33"/>
  <c r="P12" i="29"/>
  <c r="O12" i="29" s="1"/>
  <c r="S12" i="29"/>
  <c r="R8" i="31"/>
  <c r="K8" i="40"/>
  <c r="P8" i="40" s="1"/>
  <c r="K21" i="31"/>
  <c r="S21" i="31" s="1"/>
  <c r="K13" i="33"/>
  <c r="R13" i="29"/>
  <c r="Q13" i="29" s="1"/>
  <c r="G10" i="15"/>
  <c r="K39" i="30"/>
  <c r="R39" i="25"/>
  <c r="S39" i="25"/>
  <c r="P39" i="25"/>
  <c r="Q39" i="25" s="1"/>
  <c r="K10" i="40"/>
  <c r="R10" i="31"/>
  <c r="O24" i="22"/>
  <c r="Q24" i="22"/>
  <c r="R50" i="17"/>
  <c r="R8" i="15" s="1"/>
  <c r="K8" i="15"/>
  <c r="J8" i="15" s="1"/>
  <c r="I8" i="15" s="1"/>
  <c r="I10" i="15" s="1"/>
  <c r="S8" i="29"/>
  <c r="P8" i="29"/>
  <c r="G8" i="33"/>
  <c r="G14" i="29"/>
  <c r="S15" i="31"/>
  <c r="S25" i="30"/>
  <c r="S12" i="25"/>
  <c r="G39" i="38"/>
  <c r="D8" i="43"/>
  <c r="D10" i="43" s="1"/>
  <c r="E7" i="36"/>
  <c r="D7" i="28"/>
  <c r="D9" i="50"/>
  <c r="D10" i="50" s="1"/>
  <c r="N7" i="32"/>
  <c r="R50" i="25" l="1"/>
  <c r="K8" i="27"/>
  <c r="G7" i="28"/>
  <c r="R13" i="33"/>
  <c r="K13" i="37"/>
  <c r="G10" i="34"/>
  <c r="S10" i="30"/>
  <c r="P10" i="30"/>
  <c r="Q10" i="30" s="1"/>
  <c r="O36" i="22"/>
  <c r="Q36" i="22"/>
  <c r="K18" i="46"/>
  <c r="R18" i="38"/>
  <c r="R37" i="38"/>
  <c r="K37" i="46"/>
  <c r="K45" i="46"/>
  <c r="R45" i="38"/>
  <c r="R16" i="53"/>
  <c r="K16" i="62"/>
  <c r="R16" i="62" s="1"/>
  <c r="G29" i="46"/>
  <c r="S29" i="38"/>
  <c r="P29" i="38"/>
  <c r="G40" i="46"/>
  <c r="P9" i="45"/>
  <c r="Q9" i="45" s="1"/>
  <c r="G9" i="53"/>
  <c r="S9" i="45"/>
  <c r="K29" i="52"/>
  <c r="R29" i="46"/>
  <c r="O11" i="35"/>
  <c r="N11" i="35" s="1"/>
  <c r="Q11" i="35"/>
  <c r="K23" i="46"/>
  <c r="R23" i="38"/>
  <c r="Q8" i="25"/>
  <c r="G37" i="46"/>
  <c r="P37" i="38"/>
  <c r="O37" i="38" s="1"/>
  <c r="S37" i="38"/>
  <c r="K30" i="34"/>
  <c r="R30" i="30"/>
  <c r="P30" i="30"/>
  <c r="Q30" i="30" s="1"/>
  <c r="S30" i="30"/>
  <c r="G13" i="37"/>
  <c r="P13" i="33"/>
  <c r="S13" i="33"/>
  <c r="K22" i="38"/>
  <c r="R22" i="34"/>
  <c r="Q28" i="22"/>
  <c r="P32" i="38"/>
  <c r="G32" i="46"/>
  <c r="S32" i="38"/>
  <c r="Q50" i="22"/>
  <c r="Q8" i="21" s="1"/>
  <c r="P8" i="21"/>
  <c r="O8" i="21" s="1"/>
  <c r="N8" i="21" s="1"/>
  <c r="M8" i="21" s="1"/>
  <c r="S49" i="46"/>
  <c r="G49" i="52"/>
  <c r="P49" i="46"/>
  <c r="Q49" i="46" s="1"/>
  <c r="G10" i="37"/>
  <c r="S45" i="38"/>
  <c r="P45" i="38"/>
  <c r="O45" i="38" s="1"/>
  <c r="G45" i="46"/>
  <c r="K9" i="30"/>
  <c r="R9" i="25"/>
  <c r="S9" i="25"/>
  <c r="P9" i="25"/>
  <c r="Q9" i="25" s="1"/>
  <c r="S42" i="38"/>
  <c r="G42" i="46"/>
  <c r="P42" i="38"/>
  <c r="O42" i="38" s="1"/>
  <c r="N42" i="38" s="1"/>
  <c r="G38" i="46"/>
  <c r="R9" i="21"/>
  <c r="G43" i="46"/>
  <c r="G28" i="46"/>
  <c r="S26" i="38"/>
  <c r="P26" i="38"/>
  <c r="O26" i="38" s="1"/>
  <c r="N26" i="38" s="1"/>
  <c r="G26" i="46"/>
  <c r="G11" i="37"/>
  <c r="S11" i="33"/>
  <c r="P11" i="33"/>
  <c r="P15" i="40"/>
  <c r="G44" i="46"/>
  <c r="P44" i="38"/>
  <c r="O44" i="38" s="1"/>
  <c r="N44" i="38" s="1"/>
  <c r="S44" i="38"/>
  <c r="G22" i="38"/>
  <c r="S22" i="34"/>
  <c r="P22" i="34"/>
  <c r="Q22" i="34" s="1"/>
  <c r="K48" i="34"/>
  <c r="R48" i="30"/>
  <c r="S48" i="30"/>
  <c r="P48" i="30"/>
  <c r="Q48" i="30" s="1"/>
  <c r="Q8" i="29"/>
  <c r="R16" i="34"/>
  <c r="K16" i="38"/>
  <c r="K11" i="38"/>
  <c r="R11" i="34"/>
  <c r="K19" i="30"/>
  <c r="R19" i="25"/>
  <c r="S19" i="25"/>
  <c r="P19" i="25"/>
  <c r="Q19" i="25" s="1"/>
  <c r="Q21" i="26"/>
  <c r="P9" i="27"/>
  <c r="G8" i="37"/>
  <c r="G14" i="33"/>
  <c r="P8" i="33"/>
  <c r="S8" i="33"/>
  <c r="K10" i="35"/>
  <c r="R10" i="40"/>
  <c r="K39" i="34"/>
  <c r="R39" i="30"/>
  <c r="S39" i="30"/>
  <c r="P39" i="30"/>
  <c r="Q39" i="30" s="1"/>
  <c r="R21" i="31"/>
  <c r="K9" i="28"/>
  <c r="K46" i="38"/>
  <c r="R46" i="34"/>
  <c r="P46" i="34"/>
  <c r="Q46" i="34" s="1"/>
  <c r="S46" i="34"/>
  <c r="G27" i="46"/>
  <c r="S27" i="38"/>
  <c r="P27" i="38"/>
  <c r="R15" i="34"/>
  <c r="K15" i="38"/>
  <c r="F7" i="27"/>
  <c r="G10" i="27"/>
  <c r="S50" i="25"/>
  <c r="S8" i="27" s="1"/>
  <c r="R8" i="27" s="1"/>
  <c r="P50" i="25"/>
  <c r="G8" i="27"/>
  <c r="F8" i="27" s="1"/>
  <c r="E8" i="27" s="1"/>
  <c r="O29" i="34"/>
  <c r="N29" i="34" s="1"/>
  <c r="Q29" i="34"/>
  <c r="G10" i="45"/>
  <c r="P10" i="35"/>
  <c r="Q10" i="35" s="1"/>
  <c r="S10" i="35"/>
  <c r="K11" i="37"/>
  <c r="R11" i="33"/>
  <c r="Q11" i="33" s="1"/>
  <c r="P21" i="31"/>
  <c r="G11" i="53"/>
  <c r="P11" i="45"/>
  <c r="Q11" i="45" s="1"/>
  <c r="S11" i="45"/>
  <c r="Q12" i="29"/>
  <c r="O10" i="20"/>
  <c r="Q10" i="20"/>
  <c r="R11" i="53"/>
  <c r="K11" i="62"/>
  <c r="K28" i="30"/>
  <c r="R28" i="25"/>
  <c r="S28" i="25"/>
  <c r="P28" i="25"/>
  <c r="O45" i="34"/>
  <c r="N45" i="34" s="1"/>
  <c r="Q45" i="34"/>
  <c r="Q9" i="22"/>
  <c r="P9" i="21"/>
  <c r="O9" i="21" s="1"/>
  <c r="N9" i="21" s="1"/>
  <c r="M9" i="21" s="1"/>
  <c r="Q21" i="23"/>
  <c r="K31" i="34"/>
  <c r="R31" i="30"/>
  <c r="P31" i="30"/>
  <c r="Q31" i="30" s="1"/>
  <c r="S31" i="30"/>
  <c r="G14" i="45"/>
  <c r="G20" i="62"/>
  <c r="S20" i="53"/>
  <c r="P20" i="53"/>
  <c r="Q20" i="53" s="1"/>
  <c r="G41" i="46"/>
  <c r="P41" i="38"/>
  <c r="S41" i="38"/>
  <c r="G11" i="38"/>
  <c r="P11" i="34"/>
  <c r="O11" i="34" s="1"/>
  <c r="N11" i="34" s="1"/>
  <c r="S11" i="34"/>
  <c r="K40" i="34"/>
  <c r="R40" i="30"/>
  <c r="S40" i="30"/>
  <c r="P40" i="30"/>
  <c r="O16" i="35"/>
  <c r="N16" i="35" s="1"/>
  <c r="Q16" i="35"/>
  <c r="G34" i="46"/>
  <c r="Q48" i="25"/>
  <c r="P20" i="34"/>
  <c r="Q20" i="34" s="1"/>
  <c r="S20" i="34"/>
  <c r="G20" i="38"/>
  <c r="K10" i="46"/>
  <c r="R10" i="38"/>
  <c r="I10" i="21"/>
  <c r="K8" i="35"/>
  <c r="R8" i="40"/>
  <c r="Q8" i="40" s="1"/>
  <c r="P12" i="33"/>
  <c r="G12" i="37"/>
  <c r="S12" i="33"/>
  <c r="S8" i="40"/>
  <c r="S13" i="30"/>
  <c r="P13" i="30"/>
  <c r="Q13" i="30" s="1"/>
  <c r="G13" i="34"/>
  <c r="R36" i="25"/>
  <c r="K36" i="30"/>
  <c r="P36" i="25"/>
  <c r="Q36" i="25" s="1"/>
  <c r="S36" i="25"/>
  <c r="R12" i="37"/>
  <c r="K12" i="44"/>
  <c r="K14" i="30"/>
  <c r="R14" i="25"/>
  <c r="S14" i="25"/>
  <c r="P14" i="25"/>
  <c r="Q14" i="25" s="1"/>
  <c r="K41" i="52"/>
  <c r="R41" i="46"/>
  <c r="Q18" i="45"/>
  <c r="G12" i="38"/>
  <c r="Q44" i="38"/>
  <c r="G9" i="38"/>
  <c r="S10" i="40"/>
  <c r="R47" i="46"/>
  <c r="K47" i="52"/>
  <c r="G48" i="52"/>
  <c r="G18" i="38"/>
  <c r="S18" i="34"/>
  <c r="P18" i="34"/>
  <c r="Q18" i="34" s="1"/>
  <c r="K8" i="34"/>
  <c r="R8" i="30"/>
  <c r="K50" i="30"/>
  <c r="G17" i="38"/>
  <c r="P17" i="34"/>
  <c r="S17" i="34"/>
  <c r="K10" i="29"/>
  <c r="R10" i="24"/>
  <c r="P10" i="24"/>
  <c r="K14" i="24"/>
  <c r="S10" i="24"/>
  <c r="Q34" i="25"/>
  <c r="G33" i="46"/>
  <c r="D8" i="15"/>
  <c r="D10" i="15" s="1"/>
  <c r="C10" i="15" s="1"/>
  <c r="E10" i="15"/>
  <c r="O32" i="34"/>
  <c r="N32" i="34" s="1"/>
  <c r="Q32" i="34"/>
  <c r="O49" i="38"/>
  <c r="Q49" i="38"/>
  <c r="P16" i="34"/>
  <c r="Q16" i="34" s="1"/>
  <c r="S16" i="34"/>
  <c r="G16" i="38"/>
  <c r="G46" i="52"/>
  <c r="Q9" i="33"/>
  <c r="K12" i="34"/>
  <c r="S12" i="34" s="1"/>
  <c r="R12" i="30"/>
  <c r="Q12" i="30" s="1"/>
  <c r="K42" i="52"/>
  <c r="R42" i="46"/>
  <c r="G19" i="38"/>
  <c r="J10" i="21"/>
  <c r="K24" i="46"/>
  <c r="R24" i="38"/>
  <c r="O11" i="29"/>
  <c r="Q11" i="29"/>
  <c r="G25" i="46"/>
  <c r="O44" i="34"/>
  <c r="N44" i="34" s="1"/>
  <c r="Q44" i="34"/>
  <c r="G24" i="34"/>
  <c r="P24" i="30"/>
  <c r="Q24" i="30" s="1"/>
  <c r="S24" i="30"/>
  <c r="G16" i="53"/>
  <c r="S16" i="45"/>
  <c r="P16" i="45"/>
  <c r="Q16" i="45" s="1"/>
  <c r="R17" i="45"/>
  <c r="Q17" i="45" s="1"/>
  <c r="S17" i="45"/>
  <c r="P17" i="45"/>
  <c r="K17" i="53"/>
  <c r="K25" i="38"/>
  <c r="S25" i="38" s="1"/>
  <c r="R25" i="34"/>
  <c r="Q25" i="34" s="1"/>
  <c r="R26" i="38"/>
  <c r="Q26" i="38" s="1"/>
  <c r="K26" i="46"/>
  <c r="R8" i="33"/>
  <c r="K8" i="37"/>
  <c r="S47" i="46"/>
  <c r="G47" i="52"/>
  <c r="P47" i="46"/>
  <c r="R12" i="53"/>
  <c r="K12" i="62"/>
  <c r="R12" i="62" s="1"/>
  <c r="R17" i="34"/>
  <c r="K17" i="38"/>
  <c r="G39" i="46"/>
  <c r="R15" i="40"/>
  <c r="Q15" i="40" s="1"/>
  <c r="K15" i="35"/>
  <c r="S8" i="35"/>
  <c r="G8" i="45"/>
  <c r="G21" i="35"/>
  <c r="P8" i="35"/>
  <c r="G21" i="38"/>
  <c r="P21" i="34"/>
  <c r="S21" i="34"/>
  <c r="R20" i="34"/>
  <c r="K20" i="38"/>
  <c r="K9" i="53"/>
  <c r="R9" i="45"/>
  <c r="K18" i="62"/>
  <c r="R18" i="53"/>
  <c r="P18" i="53"/>
  <c r="Q18" i="53" s="1"/>
  <c r="S18" i="53"/>
  <c r="K44" i="52"/>
  <c r="R44" i="46"/>
  <c r="P8" i="30"/>
  <c r="Q8" i="30" s="1"/>
  <c r="G8" i="34"/>
  <c r="S8" i="30"/>
  <c r="G50" i="30"/>
  <c r="P10" i="40"/>
  <c r="Q10" i="40" s="1"/>
  <c r="K14" i="40"/>
  <c r="R14" i="31"/>
  <c r="S14" i="31"/>
  <c r="P14" i="31"/>
  <c r="Q14" i="31" s="1"/>
  <c r="K38" i="34"/>
  <c r="R38" i="30"/>
  <c r="S38" i="30"/>
  <c r="P38" i="30"/>
  <c r="Q38" i="30" s="1"/>
  <c r="S15" i="34"/>
  <c r="G15" i="38"/>
  <c r="P15" i="34"/>
  <c r="G13" i="53"/>
  <c r="S13" i="45"/>
  <c r="P13" i="45"/>
  <c r="Q13" i="45" s="1"/>
  <c r="K35" i="34"/>
  <c r="R35" i="30"/>
  <c r="Q35" i="30" s="1"/>
  <c r="S35" i="30"/>
  <c r="P35" i="30"/>
  <c r="G31" i="46"/>
  <c r="O37" i="34"/>
  <c r="N37" i="34" s="1"/>
  <c r="Q37" i="34"/>
  <c r="R32" i="38"/>
  <c r="K32" i="46"/>
  <c r="G23" i="38"/>
  <c r="S23" i="34"/>
  <c r="P23" i="34"/>
  <c r="Q23" i="34" s="1"/>
  <c r="R13" i="38"/>
  <c r="K13" i="46"/>
  <c r="R14" i="20"/>
  <c r="K7" i="21"/>
  <c r="J7" i="21" s="1"/>
  <c r="P14" i="20"/>
  <c r="S14" i="20"/>
  <c r="R34" i="30"/>
  <c r="K34" i="34"/>
  <c r="S34" i="30"/>
  <c r="P34" i="30"/>
  <c r="O34" i="30" s="1"/>
  <c r="S12" i="45"/>
  <c r="P12" i="45"/>
  <c r="Q12" i="45" s="1"/>
  <c r="G12" i="53"/>
  <c r="R49" i="52"/>
  <c r="K49" i="61"/>
  <c r="R49" i="61" s="1"/>
  <c r="S9" i="37"/>
  <c r="P9" i="37"/>
  <c r="O9" i="37" s="1"/>
  <c r="N9" i="37" s="1"/>
  <c r="K9" i="44"/>
  <c r="R9" i="37"/>
  <c r="Q9" i="37" s="1"/>
  <c r="G35" i="46"/>
  <c r="Q42" i="38"/>
  <c r="G10" i="21"/>
  <c r="F10" i="21" s="1"/>
  <c r="O41" i="34"/>
  <c r="N41" i="34" s="1"/>
  <c r="Q41" i="34"/>
  <c r="P15" i="35"/>
  <c r="O15" i="35" s="1"/>
  <c r="N15" i="35" s="1"/>
  <c r="S15" i="35"/>
  <c r="G15" i="45"/>
  <c r="G36" i="46"/>
  <c r="R33" i="30"/>
  <c r="K33" i="34"/>
  <c r="S33" i="30"/>
  <c r="P33" i="30"/>
  <c r="K43" i="34"/>
  <c r="R43" i="30"/>
  <c r="S43" i="30"/>
  <c r="P43" i="30"/>
  <c r="Q43" i="30" s="1"/>
  <c r="G14" i="38"/>
  <c r="R13" i="53"/>
  <c r="K13" i="62"/>
  <c r="R13" i="62" s="1"/>
  <c r="G19" i="62"/>
  <c r="P19" i="53"/>
  <c r="Q19" i="53" s="1"/>
  <c r="S19" i="53"/>
  <c r="Q26" i="34"/>
  <c r="G30" i="46"/>
  <c r="K27" i="52"/>
  <c r="R27" i="46"/>
  <c r="Q14" i="16"/>
  <c r="Q7" i="15" s="1"/>
  <c r="P7" i="15"/>
  <c r="O7" i="15" s="1"/>
  <c r="O10" i="15" s="1"/>
  <c r="K21" i="38"/>
  <c r="R21" i="34"/>
  <c r="M7" i="32"/>
  <c r="S9" i="27"/>
  <c r="R9" i="27" s="1"/>
  <c r="Q9" i="27" s="1"/>
  <c r="J14" i="51"/>
  <c r="N7" i="36"/>
  <c r="D7" i="36"/>
  <c r="J14" i="60"/>
  <c r="N8" i="43"/>
  <c r="M8" i="43" s="1"/>
  <c r="N14" i="51" l="1"/>
  <c r="J7" i="50"/>
  <c r="O33" i="30"/>
  <c r="Q33" i="30"/>
  <c r="G12" i="62"/>
  <c r="S12" i="53"/>
  <c r="P12" i="53"/>
  <c r="P7" i="21"/>
  <c r="O7" i="21" s="1"/>
  <c r="N7" i="21" s="1"/>
  <c r="N10" i="21" s="1"/>
  <c r="Q14" i="20"/>
  <c r="K32" i="52"/>
  <c r="R32" i="46"/>
  <c r="G31" i="52"/>
  <c r="K38" i="38"/>
  <c r="R38" i="34"/>
  <c r="S38" i="34"/>
  <c r="P38" i="34"/>
  <c r="Q38" i="34" s="1"/>
  <c r="K14" i="35"/>
  <c r="R14" i="40"/>
  <c r="Q14" i="40" s="1"/>
  <c r="P14" i="40"/>
  <c r="S14" i="40"/>
  <c r="G8" i="38"/>
  <c r="G50" i="34"/>
  <c r="S8" i="34"/>
  <c r="P8" i="34"/>
  <c r="O8" i="34" s="1"/>
  <c r="N8" i="34" s="1"/>
  <c r="G9" i="32"/>
  <c r="G9" i="36"/>
  <c r="F9" i="36" s="1"/>
  <c r="E9" i="36" s="1"/>
  <c r="D9" i="36" s="1"/>
  <c r="C9" i="36" s="1"/>
  <c r="K17" i="46"/>
  <c r="R17" i="38"/>
  <c r="K8" i="44"/>
  <c r="R8" i="37"/>
  <c r="G24" i="38"/>
  <c r="S24" i="34"/>
  <c r="P24" i="34"/>
  <c r="G19" i="46"/>
  <c r="G46" i="61"/>
  <c r="R14" i="24"/>
  <c r="K7" i="27"/>
  <c r="J7" i="27" s="1"/>
  <c r="I7" i="27" s="1"/>
  <c r="I10" i="27" s="1"/>
  <c r="J10" i="27" s="1"/>
  <c r="P14" i="24"/>
  <c r="S14" i="24"/>
  <c r="G18" i="46"/>
  <c r="P18" i="38"/>
  <c r="Q18" i="38" s="1"/>
  <c r="S18" i="38"/>
  <c r="R47" i="52"/>
  <c r="K47" i="61"/>
  <c r="R47" i="61" s="1"/>
  <c r="R41" i="52"/>
  <c r="K41" i="61"/>
  <c r="R41" i="61" s="1"/>
  <c r="K14" i="34"/>
  <c r="R14" i="30"/>
  <c r="S14" i="30"/>
  <c r="P14" i="30"/>
  <c r="Q14" i="30" s="1"/>
  <c r="P12" i="37"/>
  <c r="G12" i="44"/>
  <c r="S12" i="37"/>
  <c r="K8" i="45"/>
  <c r="K21" i="35"/>
  <c r="R8" i="35"/>
  <c r="P20" i="38"/>
  <c r="Q20" i="38" s="1"/>
  <c r="S20" i="38"/>
  <c r="G20" i="46"/>
  <c r="K40" i="38"/>
  <c r="R40" i="34"/>
  <c r="Q40" i="34" s="1"/>
  <c r="S40" i="34"/>
  <c r="P40" i="34"/>
  <c r="O40" i="34" s="1"/>
  <c r="N40" i="34" s="1"/>
  <c r="R31" i="34"/>
  <c r="Q31" i="34" s="1"/>
  <c r="K31" i="38"/>
  <c r="P31" i="34"/>
  <c r="S31" i="34"/>
  <c r="Q28" i="25"/>
  <c r="K11" i="44"/>
  <c r="R11" i="37"/>
  <c r="G7" i="32"/>
  <c r="F7" i="32" s="1"/>
  <c r="E7" i="32" s="1"/>
  <c r="D7" i="32" s="1"/>
  <c r="Q11" i="34"/>
  <c r="K48" i="38"/>
  <c r="R48" i="34"/>
  <c r="P48" i="34"/>
  <c r="O48" i="34" s="1"/>
  <c r="N48" i="34" s="1"/>
  <c r="S48" i="34"/>
  <c r="S22" i="38"/>
  <c r="G22" i="46"/>
  <c r="P22" i="38"/>
  <c r="O22" i="38" s="1"/>
  <c r="P26" i="46"/>
  <c r="Q26" i="46" s="1"/>
  <c r="S26" i="46"/>
  <c r="G26" i="52"/>
  <c r="G43" i="52"/>
  <c r="G45" i="52"/>
  <c r="P45" i="46"/>
  <c r="Q45" i="46" s="1"/>
  <c r="S45" i="46"/>
  <c r="G32" i="52"/>
  <c r="P32" i="46"/>
  <c r="S32" i="46"/>
  <c r="K22" i="46"/>
  <c r="R22" i="38"/>
  <c r="O29" i="38"/>
  <c r="Q29" i="38"/>
  <c r="Q37" i="38"/>
  <c r="K13" i="44"/>
  <c r="R13" i="37"/>
  <c r="G35" i="52"/>
  <c r="R34" i="34"/>
  <c r="Q34" i="34" s="1"/>
  <c r="K34" i="38"/>
  <c r="P34" i="34"/>
  <c r="S34" i="34"/>
  <c r="G13" i="62"/>
  <c r="S13" i="53"/>
  <c r="P13" i="53"/>
  <c r="Q13" i="53" s="1"/>
  <c r="R9" i="53"/>
  <c r="K9" i="62"/>
  <c r="R9" i="62" s="1"/>
  <c r="O21" i="34"/>
  <c r="Q21" i="34"/>
  <c r="G21" i="45"/>
  <c r="S8" i="45"/>
  <c r="P8" i="45"/>
  <c r="G8" i="53"/>
  <c r="G16" i="62"/>
  <c r="S16" i="53"/>
  <c r="P16" i="53"/>
  <c r="Q16" i="53" s="1"/>
  <c r="G25" i="52"/>
  <c r="R24" i="46"/>
  <c r="K24" i="52"/>
  <c r="K12" i="38"/>
  <c r="R12" i="34"/>
  <c r="G33" i="52"/>
  <c r="O17" i="34"/>
  <c r="Q17" i="34"/>
  <c r="K8" i="38"/>
  <c r="R8" i="34"/>
  <c r="Q8" i="34" s="1"/>
  <c r="Q47" i="46"/>
  <c r="G9" i="46"/>
  <c r="P12" i="34"/>
  <c r="R12" i="44"/>
  <c r="K12" i="51"/>
  <c r="K36" i="34"/>
  <c r="R36" i="30"/>
  <c r="P36" i="30"/>
  <c r="S36" i="30"/>
  <c r="O12" i="33"/>
  <c r="N12" i="33" s="1"/>
  <c r="Q12" i="33"/>
  <c r="O41" i="38"/>
  <c r="Q41" i="38"/>
  <c r="S20" i="62"/>
  <c r="R20" i="62" s="1"/>
  <c r="P20" i="62"/>
  <c r="Q20" i="62" s="1"/>
  <c r="K28" i="34"/>
  <c r="R28" i="30"/>
  <c r="S28" i="30"/>
  <c r="P28" i="30"/>
  <c r="G11" i="62"/>
  <c r="S11" i="53"/>
  <c r="P11" i="53"/>
  <c r="Q11" i="53" s="1"/>
  <c r="O27" i="38"/>
  <c r="N27" i="38" s="1"/>
  <c r="Q27" i="38"/>
  <c r="K46" i="46"/>
  <c r="R46" i="38"/>
  <c r="S46" i="38"/>
  <c r="P46" i="38"/>
  <c r="K10" i="45"/>
  <c r="R10" i="35"/>
  <c r="G14" i="37"/>
  <c r="S8" i="37"/>
  <c r="G8" i="44"/>
  <c r="P8" i="37"/>
  <c r="Q8" i="37" s="1"/>
  <c r="K11" i="46"/>
  <c r="R11" i="38"/>
  <c r="Q9" i="21"/>
  <c r="G10" i="44"/>
  <c r="V7" i="21"/>
  <c r="S7" i="21" s="1"/>
  <c r="R7" i="21" s="1"/>
  <c r="Q7" i="21" s="1"/>
  <c r="O32" i="38"/>
  <c r="N32" i="38" s="1"/>
  <c r="Q32" i="38"/>
  <c r="K23" i="52"/>
  <c r="R23" i="46"/>
  <c r="R29" i="52"/>
  <c r="K29" i="61"/>
  <c r="R29" i="61" s="1"/>
  <c r="Q45" i="38"/>
  <c r="J7" i="55"/>
  <c r="N14" i="60"/>
  <c r="N7" i="55" s="1"/>
  <c r="G30" i="52"/>
  <c r="P19" i="62"/>
  <c r="Q19" i="62" s="1"/>
  <c r="S19" i="62"/>
  <c r="G14" i="46"/>
  <c r="K33" i="38"/>
  <c r="R33" i="34"/>
  <c r="P33" i="34"/>
  <c r="S33" i="34"/>
  <c r="G36" i="52"/>
  <c r="Q34" i="30"/>
  <c r="K35" i="38"/>
  <c r="R35" i="34"/>
  <c r="P35" i="34"/>
  <c r="Q35" i="34" s="1"/>
  <c r="S35" i="34"/>
  <c r="O15" i="34"/>
  <c r="Q15" i="34"/>
  <c r="S50" i="30"/>
  <c r="S8" i="28" s="1"/>
  <c r="P50" i="30"/>
  <c r="G8" i="28"/>
  <c r="F8" i="28" s="1"/>
  <c r="R20" i="38"/>
  <c r="K20" i="46"/>
  <c r="S21" i="38"/>
  <c r="G21" i="46"/>
  <c r="P21" i="38"/>
  <c r="G47" i="61"/>
  <c r="P47" i="52"/>
  <c r="Q47" i="52" s="1"/>
  <c r="S47" i="52"/>
  <c r="K25" i="46"/>
  <c r="R25" i="38"/>
  <c r="Q42" i="46"/>
  <c r="P16" i="38"/>
  <c r="Q16" i="38" s="1"/>
  <c r="G16" i="46"/>
  <c r="S16" i="38"/>
  <c r="S9" i="15"/>
  <c r="R9" i="15" s="1"/>
  <c r="V7" i="15"/>
  <c r="S7" i="15" s="1"/>
  <c r="Q10" i="24"/>
  <c r="G17" i="46"/>
  <c r="S17" i="38"/>
  <c r="P17" i="38"/>
  <c r="G34" i="52"/>
  <c r="G41" i="52"/>
  <c r="P41" i="46"/>
  <c r="S41" i="46"/>
  <c r="Q21" i="31"/>
  <c r="P9" i="28"/>
  <c r="D8" i="27"/>
  <c r="E10" i="27"/>
  <c r="F10" i="27"/>
  <c r="K16" i="46"/>
  <c r="R16" i="38"/>
  <c r="G38" i="52"/>
  <c r="G42" i="52"/>
  <c r="S42" i="46"/>
  <c r="P42" i="46"/>
  <c r="O13" i="33"/>
  <c r="Q13" i="33"/>
  <c r="G37" i="52"/>
  <c r="S37" i="46"/>
  <c r="P37" i="46"/>
  <c r="S29" i="46"/>
  <c r="G29" i="52"/>
  <c r="P29" i="46"/>
  <c r="O29" i="46" s="1"/>
  <c r="K45" i="52"/>
  <c r="R45" i="46"/>
  <c r="K18" i="52"/>
  <c r="R18" i="46"/>
  <c r="K21" i="46"/>
  <c r="R21" i="38"/>
  <c r="R27" i="52"/>
  <c r="K27" i="61"/>
  <c r="R27" i="61" s="1"/>
  <c r="K43" i="38"/>
  <c r="R43" i="34"/>
  <c r="Q43" i="34" s="1"/>
  <c r="S43" i="34"/>
  <c r="P43" i="34"/>
  <c r="G15" i="53"/>
  <c r="P15" i="45"/>
  <c r="Q15" i="45" s="1"/>
  <c r="P9" i="44"/>
  <c r="O9" i="44" s="1"/>
  <c r="K9" i="51"/>
  <c r="R9" i="44"/>
  <c r="Q9" i="44" s="1"/>
  <c r="S9" i="44"/>
  <c r="K13" i="52"/>
  <c r="R13" i="46"/>
  <c r="G23" i="46"/>
  <c r="P23" i="38"/>
  <c r="O23" i="38" s="1"/>
  <c r="S23" i="38"/>
  <c r="G15" i="46"/>
  <c r="S15" i="38"/>
  <c r="P15" i="38"/>
  <c r="R44" i="52"/>
  <c r="K44" i="61"/>
  <c r="R44" i="61" s="1"/>
  <c r="P18" i="62"/>
  <c r="Q18" i="62" s="1"/>
  <c r="R18" i="62"/>
  <c r="S18" i="62"/>
  <c r="O8" i="35"/>
  <c r="N8" i="35" s="1"/>
  <c r="Q8" i="35"/>
  <c r="K15" i="45"/>
  <c r="R15" i="35"/>
  <c r="Q15" i="35" s="1"/>
  <c r="G39" i="52"/>
  <c r="K26" i="52"/>
  <c r="R26" i="46"/>
  <c r="K17" i="62"/>
  <c r="S17" i="53"/>
  <c r="R17" i="53"/>
  <c r="P17" i="53"/>
  <c r="Q17" i="53" s="1"/>
  <c r="P25" i="38"/>
  <c r="O25" i="38" s="1"/>
  <c r="R42" i="52"/>
  <c r="K42" i="61"/>
  <c r="R42" i="61" s="1"/>
  <c r="K10" i="33"/>
  <c r="R10" i="29"/>
  <c r="Q10" i="29" s="1"/>
  <c r="P10" i="29"/>
  <c r="S10" i="29"/>
  <c r="K14" i="29"/>
  <c r="K8" i="28"/>
  <c r="J8" i="28" s="1"/>
  <c r="I8" i="28" s="1"/>
  <c r="H8" i="28" s="1"/>
  <c r="H10" i="28" s="1"/>
  <c r="R50" i="30"/>
  <c r="G48" i="61"/>
  <c r="S12" i="38"/>
  <c r="P12" i="38"/>
  <c r="O12" i="38" s="1"/>
  <c r="N12" i="38" s="1"/>
  <c r="G12" i="46"/>
  <c r="S13" i="34"/>
  <c r="P13" i="34"/>
  <c r="Q13" i="34" s="1"/>
  <c r="G13" i="38"/>
  <c r="K21" i="40"/>
  <c r="K10" i="52"/>
  <c r="R10" i="46"/>
  <c r="Q40" i="30"/>
  <c r="G11" i="46"/>
  <c r="S11" i="38"/>
  <c r="P11" i="38"/>
  <c r="G14" i="53"/>
  <c r="G10" i="53"/>
  <c r="S10" i="45"/>
  <c r="P10" i="45"/>
  <c r="Q50" i="25"/>
  <c r="Q8" i="27" s="1"/>
  <c r="P8" i="27"/>
  <c r="K15" i="46"/>
  <c r="R15" i="38"/>
  <c r="G27" i="52"/>
  <c r="P27" i="46"/>
  <c r="Q27" i="46" s="1"/>
  <c r="S27" i="46"/>
  <c r="K39" i="38"/>
  <c r="R39" i="34"/>
  <c r="Q39" i="34" s="1"/>
  <c r="S39" i="34"/>
  <c r="P39" i="34"/>
  <c r="O8" i="33"/>
  <c r="N8" i="33" s="1"/>
  <c r="Q8" i="33"/>
  <c r="K19" i="34"/>
  <c r="R19" i="30"/>
  <c r="S19" i="30"/>
  <c r="P19" i="30"/>
  <c r="Q19" i="30" s="1"/>
  <c r="G44" i="52"/>
  <c r="S44" i="46"/>
  <c r="P44" i="46"/>
  <c r="G11" i="44"/>
  <c r="P11" i="37"/>
  <c r="S11" i="37"/>
  <c r="G28" i="52"/>
  <c r="K9" i="34"/>
  <c r="R9" i="30"/>
  <c r="Q9" i="30" s="1"/>
  <c r="S9" i="30"/>
  <c r="P9" i="30"/>
  <c r="G49" i="61"/>
  <c r="S49" i="52"/>
  <c r="P49" i="52"/>
  <c r="Q49" i="52" s="1"/>
  <c r="P13" i="37"/>
  <c r="O13" i="37" s="1"/>
  <c r="G13" i="44"/>
  <c r="S13" i="37"/>
  <c r="K30" i="38"/>
  <c r="R30" i="34"/>
  <c r="P30" i="34"/>
  <c r="Q30" i="34" s="1"/>
  <c r="S30" i="34"/>
  <c r="G9" i="62"/>
  <c r="P9" i="53"/>
  <c r="Q9" i="53" s="1"/>
  <c r="S9" i="53"/>
  <c r="G40" i="52"/>
  <c r="K37" i="52"/>
  <c r="R37" i="46"/>
  <c r="S10" i="34"/>
  <c r="G10" i="38"/>
  <c r="P10" i="34"/>
  <c r="Q10" i="34" s="1"/>
  <c r="L8" i="43"/>
  <c r="V7" i="43"/>
  <c r="C7" i="36"/>
  <c r="G13" i="51" l="1"/>
  <c r="S13" i="44"/>
  <c r="P13" i="44"/>
  <c r="K9" i="38"/>
  <c r="R9" i="34"/>
  <c r="S9" i="34"/>
  <c r="P9" i="34"/>
  <c r="O9" i="34" s="1"/>
  <c r="R15" i="46"/>
  <c r="K15" i="52"/>
  <c r="P13" i="38"/>
  <c r="G13" i="46"/>
  <c r="S13" i="38"/>
  <c r="R26" i="52"/>
  <c r="K26" i="61"/>
  <c r="R26" i="61" s="1"/>
  <c r="R13" i="52"/>
  <c r="K13" i="61"/>
  <c r="R13" i="61" s="1"/>
  <c r="R45" i="52"/>
  <c r="K45" i="61"/>
  <c r="R45" i="61" s="1"/>
  <c r="O37" i="46"/>
  <c r="Q37" i="46"/>
  <c r="R16" i="46"/>
  <c r="K16" i="52"/>
  <c r="C8" i="27"/>
  <c r="C10" i="27" s="1"/>
  <c r="D10" i="27"/>
  <c r="O41" i="46"/>
  <c r="Q41" i="46"/>
  <c r="P16" i="46"/>
  <c r="Q16" i="46" s="1"/>
  <c r="S16" i="46"/>
  <c r="G16" i="52"/>
  <c r="K25" i="52"/>
  <c r="R25" i="46"/>
  <c r="O21" i="38"/>
  <c r="Q21" i="38"/>
  <c r="P8" i="44"/>
  <c r="G14" i="44"/>
  <c r="S8" i="44"/>
  <c r="G8" i="51"/>
  <c r="R10" i="45"/>
  <c r="Q10" i="45" s="1"/>
  <c r="K10" i="53"/>
  <c r="K46" i="52"/>
  <c r="R46" i="46"/>
  <c r="P46" i="46"/>
  <c r="Q46" i="46" s="1"/>
  <c r="S46" i="46"/>
  <c r="R12" i="51"/>
  <c r="K12" i="60"/>
  <c r="R12" i="60" s="1"/>
  <c r="G9" i="52"/>
  <c r="K50" i="34"/>
  <c r="K12" i="46"/>
  <c r="R12" i="38"/>
  <c r="Q12" i="38" s="1"/>
  <c r="P25" i="46"/>
  <c r="O25" i="46" s="1"/>
  <c r="P16" i="62"/>
  <c r="Q16" i="62" s="1"/>
  <c r="S16" i="62"/>
  <c r="G9" i="43"/>
  <c r="Q13" i="37"/>
  <c r="K22" i="52"/>
  <c r="R22" i="46"/>
  <c r="G43" i="61"/>
  <c r="K48" i="46"/>
  <c r="R48" i="38"/>
  <c r="P48" i="38"/>
  <c r="S48" i="38"/>
  <c r="S20" i="46"/>
  <c r="G20" i="52"/>
  <c r="P20" i="46"/>
  <c r="Q20" i="46" s="1"/>
  <c r="K9" i="32"/>
  <c r="R21" i="35"/>
  <c r="K9" i="36"/>
  <c r="J9" i="36" s="1"/>
  <c r="I9" i="36" s="1"/>
  <c r="H9" i="36" s="1"/>
  <c r="H10" i="36" s="1"/>
  <c r="O12" i="37"/>
  <c r="Q12" i="37"/>
  <c r="K14" i="38"/>
  <c r="R14" i="34"/>
  <c r="S14" i="34"/>
  <c r="P14" i="34"/>
  <c r="Q14" i="34" s="1"/>
  <c r="G19" i="52"/>
  <c r="G24" i="46"/>
  <c r="P24" i="38"/>
  <c r="S24" i="38"/>
  <c r="P21" i="35"/>
  <c r="P50" i="34"/>
  <c r="S50" i="34"/>
  <c r="S8" i="32" s="1"/>
  <c r="G8" i="32"/>
  <c r="F8" i="32" s="1"/>
  <c r="E8" i="32" s="1"/>
  <c r="D8" i="32" s="1"/>
  <c r="G31" i="61"/>
  <c r="R37" i="52"/>
  <c r="K37" i="61"/>
  <c r="R37" i="61" s="1"/>
  <c r="S49" i="61"/>
  <c r="P49" i="61"/>
  <c r="Q49" i="61" s="1"/>
  <c r="G10" i="46"/>
  <c r="S10" i="38"/>
  <c r="P10" i="38"/>
  <c r="Q10" i="38" s="1"/>
  <c r="O11" i="37"/>
  <c r="Q11" i="37"/>
  <c r="G44" i="61"/>
  <c r="S44" i="52"/>
  <c r="P44" i="52"/>
  <c r="Q44" i="52" s="1"/>
  <c r="R19" i="34"/>
  <c r="K19" i="38"/>
  <c r="S19" i="34"/>
  <c r="P19" i="34"/>
  <c r="Q19" i="34" s="1"/>
  <c r="G10" i="62"/>
  <c r="S10" i="53"/>
  <c r="P10" i="53"/>
  <c r="Q10" i="53" s="1"/>
  <c r="O11" i="38"/>
  <c r="N11" i="38" s="1"/>
  <c r="Q11" i="38"/>
  <c r="G39" i="61"/>
  <c r="R15" i="45"/>
  <c r="K15" i="53"/>
  <c r="O15" i="38"/>
  <c r="Q15" i="38"/>
  <c r="S15" i="45"/>
  <c r="G41" i="61"/>
  <c r="P41" i="52"/>
  <c r="Q41" i="52" s="1"/>
  <c r="S41" i="52"/>
  <c r="O17" i="38"/>
  <c r="Q17" i="38"/>
  <c r="S10" i="15"/>
  <c r="G21" i="52"/>
  <c r="P21" i="46"/>
  <c r="S21" i="46"/>
  <c r="E8" i="28"/>
  <c r="F10" i="28"/>
  <c r="K35" i="46"/>
  <c r="P35" i="38"/>
  <c r="O35" i="38" s="1"/>
  <c r="N35" i="38" s="1"/>
  <c r="S35" i="38"/>
  <c r="R35" i="38" s="1"/>
  <c r="Q35" i="38" s="1"/>
  <c r="K33" i="46"/>
  <c r="R33" i="38"/>
  <c r="S33" i="38"/>
  <c r="P33" i="38"/>
  <c r="G30" i="61"/>
  <c r="R23" i="52"/>
  <c r="K23" i="61"/>
  <c r="R23" i="61" s="1"/>
  <c r="O46" i="38"/>
  <c r="N46" i="38" s="1"/>
  <c r="Q46" i="38"/>
  <c r="P11" i="62"/>
  <c r="Q11" i="62" s="1"/>
  <c r="S11" i="62"/>
  <c r="R11" i="62" s="1"/>
  <c r="K28" i="38"/>
  <c r="R28" i="34"/>
  <c r="S28" i="34"/>
  <c r="P28" i="34"/>
  <c r="O28" i="34" s="1"/>
  <c r="N28" i="34" s="1"/>
  <c r="O36" i="30"/>
  <c r="Q36" i="30"/>
  <c r="R8" i="38"/>
  <c r="K8" i="46"/>
  <c r="R24" i="52"/>
  <c r="K24" i="61"/>
  <c r="R24" i="61" s="1"/>
  <c r="G25" i="61"/>
  <c r="S25" i="52"/>
  <c r="P25" i="52"/>
  <c r="Q25" i="52" s="1"/>
  <c r="G8" i="62"/>
  <c r="P8" i="53"/>
  <c r="G21" i="53"/>
  <c r="K13" i="51"/>
  <c r="R13" i="44"/>
  <c r="Q13" i="44" s="1"/>
  <c r="Q29" i="46"/>
  <c r="K8" i="53"/>
  <c r="R8" i="45"/>
  <c r="Q8" i="45" s="1"/>
  <c r="Q14" i="24"/>
  <c r="Q7" i="27" s="1"/>
  <c r="P7" i="27"/>
  <c r="R17" i="46"/>
  <c r="K17" i="52"/>
  <c r="S8" i="38"/>
  <c r="G8" i="46"/>
  <c r="P8" i="38"/>
  <c r="G50" i="38"/>
  <c r="R14" i="35"/>
  <c r="K14" i="45"/>
  <c r="K21" i="45" s="1"/>
  <c r="P14" i="35"/>
  <c r="S14" i="35"/>
  <c r="R38" i="38"/>
  <c r="K38" i="46"/>
  <c r="S38" i="38"/>
  <c r="P38" i="38"/>
  <c r="Q32" i="46"/>
  <c r="O12" i="53"/>
  <c r="Q12" i="53"/>
  <c r="G40" i="61"/>
  <c r="P9" i="62"/>
  <c r="Q9" i="62" s="1"/>
  <c r="S9" i="62"/>
  <c r="K30" i="46"/>
  <c r="R30" i="38"/>
  <c r="S30" i="38"/>
  <c r="P30" i="38"/>
  <c r="O30" i="38" s="1"/>
  <c r="N30" i="38" s="1"/>
  <c r="G11" i="51"/>
  <c r="S11" i="44"/>
  <c r="P11" i="44"/>
  <c r="O11" i="44" s="1"/>
  <c r="G27" i="61"/>
  <c r="S27" i="52"/>
  <c r="P27" i="52"/>
  <c r="Q27" i="52" s="1"/>
  <c r="G14" i="62"/>
  <c r="R10" i="52"/>
  <c r="K10" i="61"/>
  <c r="R10" i="61" s="1"/>
  <c r="S17" i="62"/>
  <c r="P17" i="62"/>
  <c r="Q17" i="62" s="1"/>
  <c r="R17" i="62"/>
  <c r="G23" i="52"/>
  <c r="P23" i="46"/>
  <c r="S23" i="46"/>
  <c r="R18" i="52"/>
  <c r="K18" i="61"/>
  <c r="R18" i="61" s="1"/>
  <c r="G29" i="61"/>
  <c r="P29" i="52"/>
  <c r="Q29" i="52" s="1"/>
  <c r="S29" i="52"/>
  <c r="G37" i="61"/>
  <c r="P37" i="52"/>
  <c r="Q37" i="52" s="1"/>
  <c r="S37" i="52"/>
  <c r="G38" i="61"/>
  <c r="G34" i="61"/>
  <c r="Q9" i="15"/>
  <c r="R10" i="15"/>
  <c r="Q50" i="30"/>
  <c r="Q8" i="28" s="1"/>
  <c r="P8" i="28"/>
  <c r="O8" i="28" s="1"/>
  <c r="N8" i="28" s="1"/>
  <c r="N10" i="28" s="1"/>
  <c r="G14" i="52"/>
  <c r="G10" i="51"/>
  <c r="K11" i="52"/>
  <c r="R11" i="46"/>
  <c r="G7" i="36"/>
  <c r="O28" i="30"/>
  <c r="Q28" i="30"/>
  <c r="O12" i="34"/>
  <c r="N12" i="34" s="1"/>
  <c r="Q12" i="34"/>
  <c r="G33" i="61"/>
  <c r="K34" i="46"/>
  <c r="P34" i="38"/>
  <c r="O34" i="38" s="1"/>
  <c r="N34" i="38" s="1"/>
  <c r="S34" i="38"/>
  <c r="R34" i="38" s="1"/>
  <c r="G35" i="61"/>
  <c r="Q23" i="38"/>
  <c r="G45" i="61"/>
  <c r="S45" i="52"/>
  <c r="P45" i="52"/>
  <c r="Q45" i="52" s="1"/>
  <c r="G26" i="61"/>
  <c r="P26" i="52"/>
  <c r="Q26" i="52" s="1"/>
  <c r="S26" i="52"/>
  <c r="K11" i="51"/>
  <c r="R11" i="44"/>
  <c r="Q11" i="44" s="1"/>
  <c r="K31" i="46"/>
  <c r="R31" i="38"/>
  <c r="Q31" i="38" s="1"/>
  <c r="S31" i="38"/>
  <c r="P31" i="38"/>
  <c r="O31" i="38" s="1"/>
  <c r="N31" i="38" s="1"/>
  <c r="O24" i="34"/>
  <c r="N24" i="34" s="1"/>
  <c r="Q24" i="34"/>
  <c r="R32" i="52"/>
  <c r="K32" i="61"/>
  <c r="R32" i="61" s="1"/>
  <c r="G28" i="61"/>
  <c r="O44" i="46"/>
  <c r="Q44" i="46"/>
  <c r="K39" i="46"/>
  <c r="R39" i="38"/>
  <c r="P39" i="38"/>
  <c r="S39" i="38"/>
  <c r="S11" i="46"/>
  <c r="P11" i="46"/>
  <c r="G11" i="52"/>
  <c r="R21" i="40"/>
  <c r="P21" i="40"/>
  <c r="Q21" i="40" s="1"/>
  <c r="S21" i="40"/>
  <c r="P12" i="46"/>
  <c r="Q12" i="46" s="1"/>
  <c r="S12" i="46"/>
  <c r="G12" i="52"/>
  <c r="R14" i="29"/>
  <c r="K7" i="28"/>
  <c r="J7" i="28" s="1"/>
  <c r="I7" i="28" s="1"/>
  <c r="I10" i="28" s="1"/>
  <c r="P14" i="29"/>
  <c r="S14" i="29"/>
  <c r="K10" i="37"/>
  <c r="R10" i="33"/>
  <c r="Q10" i="33" s="1"/>
  <c r="S10" i="33"/>
  <c r="K14" i="33"/>
  <c r="P10" i="33"/>
  <c r="G15" i="52"/>
  <c r="P15" i="46"/>
  <c r="S15" i="46"/>
  <c r="K9" i="60"/>
  <c r="R9" i="51"/>
  <c r="P9" i="51"/>
  <c r="S9" i="51"/>
  <c r="G15" i="62"/>
  <c r="P15" i="53"/>
  <c r="Q15" i="53" s="1"/>
  <c r="S15" i="53"/>
  <c r="K43" i="46"/>
  <c r="R43" i="38"/>
  <c r="P43" i="38"/>
  <c r="S43" i="38"/>
  <c r="K21" i="52"/>
  <c r="R21" i="46"/>
  <c r="G42" i="61"/>
  <c r="S42" i="52"/>
  <c r="P42" i="52"/>
  <c r="Q42" i="52" s="1"/>
  <c r="P17" i="46"/>
  <c r="S17" i="46"/>
  <c r="G17" i="52"/>
  <c r="Q25" i="38"/>
  <c r="S47" i="61"/>
  <c r="P47" i="61"/>
  <c r="Q47" i="61" s="1"/>
  <c r="K20" i="52"/>
  <c r="R20" i="46"/>
  <c r="R8" i="28"/>
  <c r="G36" i="61"/>
  <c r="O33" i="34"/>
  <c r="N33" i="34" s="1"/>
  <c r="Q33" i="34"/>
  <c r="K36" i="38"/>
  <c r="R36" i="34"/>
  <c r="P36" i="34"/>
  <c r="S36" i="34"/>
  <c r="S25" i="46"/>
  <c r="S13" i="62"/>
  <c r="P13" i="62"/>
  <c r="Q13" i="62" s="1"/>
  <c r="G10" i="28"/>
  <c r="Q22" i="38"/>
  <c r="G32" i="61"/>
  <c r="P32" i="52"/>
  <c r="Q32" i="52" s="1"/>
  <c r="S32" i="52"/>
  <c r="G22" i="52"/>
  <c r="P22" i="46"/>
  <c r="Q22" i="46" s="1"/>
  <c r="S22" i="46"/>
  <c r="Q48" i="34"/>
  <c r="K40" i="46"/>
  <c r="R40" i="38"/>
  <c r="P40" i="38"/>
  <c r="S40" i="38"/>
  <c r="G12" i="51"/>
  <c r="P12" i="44"/>
  <c r="S12" i="44"/>
  <c r="S18" i="46"/>
  <c r="G18" i="52"/>
  <c r="P18" i="46"/>
  <c r="Q18" i="46" s="1"/>
  <c r="R8" i="44"/>
  <c r="Q8" i="44" s="1"/>
  <c r="K8" i="51"/>
  <c r="S21" i="35"/>
  <c r="P12" i="62"/>
  <c r="Q12" i="62" s="1"/>
  <c r="S12" i="62"/>
  <c r="L14" i="51"/>
  <c r="N7" i="50"/>
  <c r="N10" i="50" s="1"/>
  <c r="R21" i="45" l="1"/>
  <c r="K9" i="43"/>
  <c r="P21" i="45"/>
  <c r="S21" i="45"/>
  <c r="S9" i="43" s="1"/>
  <c r="R9" i="43" s="1"/>
  <c r="S9" i="32"/>
  <c r="S9" i="36"/>
  <c r="M14" i="51"/>
  <c r="M7" i="50" s="1"/>
  <c r="O14" i="51"/>
  <c r="O7" i="50" s="1"/>
  <c r="L7" i="50"/>
  <c r="K8" i="60"/>
  <c r="R8" i="51"/>
  <c r="G18" i="61"/>
  <c r="S18" i="52"/>
  <c r="P18" i="52"/>
  <c r="Q18" i="52" s="1"/>
  <c r="G12" i="60"/>
  <c r="S12" i="51"/>
  <c r="P12" i="51"/>
  <c r="Q12" i="51" s="1"/>
  <c r="K40" i="52"/>
  <c r="R40" i="46"/>
  <c r="Q40" i="46" s="1"/>
  <c r="P40" i="46"/>
  <c r="O40" i="46" s="1"/>
  <c r="S40" i="46"/>
  <c r="G22" i="61"/>
  <c r="P22" i="52"/>
  <c r="Q22" i="52" s="1"/>
  <c r="S22" i="52"/>
  <c r="K36" i="46"/>
  <c r="R36" i="38"/>
  <c r="Q36" i="38" s="1"/>
  <c r="S36" i="38"/>
  <c r="P36" i="38"/>
  <c r="R21" i="52"/>
  <c r="K21" i="61"/>
  <c r="R21" i="61" s="1"/>
  <c r="R43" i="46"/>
  <c r="K43" i="52"/>
  <c r="S43" i="46"/>
  <c r="P43" i="46"/>
  <c r="R14" i="33"/>
  <c r="K7" i="32"/>
  <c r="P14" i="33"/>
  <c r="S14" i="33"/>
  <c r="G12" i="61"/>
  <c r="K39" i="52"/>
  <c r="R39" i="46"/>
  <c r="P39" i="46"/>
  <c r="Q39" i="46" s="1"/>
  <c r="S39" i="46"/>
  <c r="S26" i="61"/>
  <c r="P26" i="61"/>
  <c r="Q26" i="61" s="1"/>
  <c r="Q34" i="38"/>
  <c r="G11" i="60"/>
  <c r="S11" i="51"/>
  <c r="P11" i="51"/>
  <c r="Q11" i="51" s="1"/>
  <c r="K30" i="52"/>
  <c r="R30" i="46"/>
  <c r="P30" i="46"/>
  <c r="Q30" i="46" s="1"/>
  <c r="S30" i="46"/>
  <c r="G9" i="50"/>
  <c r="F9" i="50" s="1"/>
  <c r="E9" i="50" s="1"/>
  <c r="E10" i="50" s="1"/>
  <c r="K8" i="52"/>
  <c r="R8" i="46"/>
  <c r="K28" i="46"/>
  <c r="R28" i="38"/>
  <c r="S28" i="38"/>
  <c r="P28" i="38"/>
  <c r="K35" i="52"/>
  <c r="R35" i="46"/>
  <c r="S35" i="46"/>
  <c r="P35" i="46"/>
  <c r="Q35" i="46" s="1"/>
  <c r="O21" i="46"/>
  <c r="Q21" i="46"/>
  <c r="K19" i="46"/>
  <c r="R19" i="38"/>
  <c r="P19" i="38"/>
  <c r="S19" i="38"/>
  <c r="S44" i="61"/>
  <c r="P44" i="61"/>
  <c r="Q44" i="61" s="1"/>
  <c r="P9" i="32"/>
  <c r="Q21" i="35"/>
  <c r="P9" i="36"/>
  <c r="O9" i="36" s="1"/>
  <c r="N9" i="36" s="1"/>
  <c r="M9" i="36" s="1"/>
  <c r="O48" i="38"/>
  <c r="N48" i="38" s="1"/>
  <c r="Q48" i="38"/>
  <c r="R12" i="46"/>
  <c r="K12" i="52"/>
  <c r="R25" i="52"/>
  <c r="K25" i="61"/>
  <c r="R25" i="61" s="1"/>
  <c r="R16" i="52"/>
  <c r="K16" i="61"/>
  <c r="R16" i="61" s="1"/>
  <c r="R9" i="38"/>
  <c r="K9" i="46"/>
  <c r="K50" i="46" s="1"/>
  <c r="P9" i="38"/>
  <c r="S9" i="38"/>
  <c r="R20" i="52"/>
  <c r="K20" i="61"/>
  <c r="R20" i="61" s="1"/>
  <c r="G17" i="61"/>
  <c r="P17" i="52"/>
  <c r="Q17" i="52" s="1"/>
  <c r="S17" i="52"/>
  <c r="O15" i="46"/>
  <c r="Q15" i="46"/>
  <c r="Q14" i="29"/>
  <c r="P7" i="28"/>
  <c r="R11" i="51"/>
  <c r="K11" i="60"/>
  <c r="R11" i="60" s="1"/>
  <c r="F7" i="36"/>
  <c r="G10" i="60"/>
  <c r="G14" i="61"/>
  <c r="S29" i="61"/>
  <c r="P29" i="61"/>
  <c r="Q29" i="61" s="1"/>
  <c r="O23" i="46"/>
  <c r="Q23" i="46"/>
  <c r="S27" i="61"/>
  <c r="P27" i="61"/>
  <c r="Q27" i="61" s="1"/>
  <c r="O38" i="38"/>
  <c r="N38" i="38" s="1"/>
  <c r="Q38" i="38"/>
  <c r="S50" i="38"/>
  <c r="S8" i="36" s="1"/>
  <c r="P50" i="38"/>
  <c r="G8" i="36"/>
  <c r="F8" i="36" s="1"/>
  <c r="E8" i="36" s="1"/>
  <c r="R17" i="52"/>
  <c r="K17" i="61"/>
  <c r="R17" i="61" s="1"/>
  <c r="S25" i="61"/>
  <c r="P25" i="61"/>
  <c r="Q25" i="61" s="1"/>
  <c r="K50" i="38"/>
  <c r="K33" i="52"/>
  <c r="R33" i="46"/>
  <c r="P33" i="46"/>
  <c r="S33" i="46"/>
  <c r="G21" i="61"/>
  <c r="P21" i="52"/>
  <c r="Q21" i="52" s="1"/>
  <c r="S21" i="52"/>
  <c r="S10" i="46"/>
  <c r="P10" i="46"/>
  <c r="Q10" i="46" s="1"/>
  <c r="G10" i="52"/>
  <c r="G20" i="61"/>
  <c r="S20" i="52"/>
  <c r="P20" i="52"/>
  <c r="Q20" i="52" s="1"/>
  <c r="R50" i="34"/>
  <c r="K8" i="32"/>
  <c r="J8" i="32" s="1"/>
  <c r="I8" i="32" s="1"/>
  <c r="H8" i="32" s="1"/>
  <c r="G8" i="60"/>
  <c r="G14" i="51"/>
  <c r="S8" i="51"/>
  <c r="P8" i="51"/>
  <c r="G16" i="61"/>
  <c r="P16" i="52"/>
  <c r="Q16" i="52" s="1"/>
  <c r="S16" i="52"/>
  <c r="P13" i="46"/>
  <c r="Q13" i="46" s="1"/>
  <c r="S13" i="46"/>
  <c r="G13" i="52"/>
  <c r="O40" i="38"/>
  <c r="N40" i="38" s="1"/>
  <c r="Q40" i="38"/>
  <c r="O36" i="34"/>
  <c r="N36" i="34" s="1"/>
  <c r="Q36" i="34"/>
  <c r="S42" i="61"/>
  <c r="P42" i="61"/>
  <c r="Q42" i="61" s="1"/>
  <c r="O43" i="38"/>
  <c r="N43" i="38" s="1"/>
  <c r="Q43" i="38"/>
  <c r="Q9" i="51"/>
  <c r="G15" i="61"/>
  <c r="S15" i="52"/>
  <c r="P15" i="52"/>
  <c r="Q15" i="52" s="1"/>
  <c r="G11" i="61"/>
  <c r="P11" i="52"/>
  <c r="Q11" i="52" s="1"/>
  <c r="S11" i="52"/>
  <c r="O39" i="38"/>
  <c r="N39" i="38" s="1"/>
  <c r="Q39" i="38"/>
  <c r="K34" i="52"/>
  <c r="R34" i="46"/>
  <c r="S34" i="46"/>
  <c r="P34" i="46"/>
  <c r="Q34" i="46" s="1"/>
  <c r="S37" i="61"/>
  <c r="P37" i="61"/>
  <c r="Q37" i="61" s="1"/>
  <c r="G23" i="61"/>
  <c r="P23" i="52"/>
  <c r="Q23" i="52" s="1"/>
  <c r="S23" i="52"/>
  <c r="O14" i="35"/>
  <c r="N14" i="35" s="1"/>
  <c r="Q14" i="35"/>
  <c r="O8" i="38"/>
  <c r="N8" i="38" s="1"/>
  <c r="Q8" i="38"/>
  <c r="R13" i="51"/>
  <c r="K13" i="60"/>
  <c r="R13" i="60" s="1"/>
  <c r="G21" i="62"/>
  <c r="O33" i="38"/>
  <c r="Q33" i="38"/>
  <c r="D8" i="28"/>
  <c r="E10" i="28"/>
  <c r="R8" i="32"/>
  <c r="O24" i="38"/>
  <c r="Q24" i="38"/>
  <c r="G19" i="61"/>
  <c r="R14" i="38"/>
  <c r="K14" i="46"/>
  <c r="P14" i="38"/>
  <c r="S14" i="38"/>
  <c r="R9" i="36"/>
  <c r="R9" i="32"/>
  <c r="R48" i="46"/>
  <c r="K48" i="52"/>
  <c r="S48" i="46"/>
  <c r="P48" i="46"/>
  <c r="O48" i="46" s="1"/>
  <c r="R46" i="52"/>
  <c r="K46" i="61"/>
  <c r="P46" i="52"/>
  <c r="Q46" i="52" s="1"/>
  <c r="S46" i="52"/>
  <c r="O13" i="38"/>
  <c r="N13" i="38" s="1"/>
  <c r="Q13" i="38"/>
  <c r="O12" i="44"/>
  <c r="Q12" i="44"/>
  <c r="S32" i="61"/>
  <c r="P32" i="61"/>
  <c r="Q32" i="61" s="1"/>
  <c r="O17" i="46"/>
  <c r="Q17" i="46"/>
  <c r="R9" i="60"/>
  <c r="S9" i="60"/>
  <c r="P9" i="60"/>
  <c r="Q9" i="60" s="1"/>
  <c r="K10" i="44"/>
  <c r="R10" i="37"/>
  <c r="P10" i="37"/>
  <c r="O10" i="37" s="1"/>
  <c r="K14" i="37"/>
  <c r="S10" i="37"/>
  <c r="O11" i="46"/>
  <c r="Q11" i="46"/>
  <c r="K31" i="52"/>
  <c r="R31" i="46"/>
  <c r="S31" i="46"/>
  <c r="P31" i="46"/>
  <c r="Q31" i="46" s="1"/>
  <c r="S45" i="61"/>
  <c r="P45" i="61"/>
  <c r="Q45" i="61" s="1"/>
  <c r="R11" i="52"/>
  <c r="K11" i="61"/>
  <c r="R11" i="61" s="1"/>
  <c r="Q30" i="38"/>
  <c r="K38" i="52"/>
  <c r="R38" i="46"/>
  <c r="S38" i="46"/>
  <c r="P38" i="46"/>
  <c r="Q38" i="46" s="1"/>
  <c r="K14" i="53"/>
  <c r="R14" i="45"/>
  <c r="P14" i="45"/>
  <c r="S14" i="45"/>
  <c r="P8" i="46"/>
  <c r="G8" i="52"/>
  <c r="G50" i="46"/>
  <c r="S8" i="46"/>
  <c r="K8" i="62"/>
  <c r="K21" i="53"/>
  <c r="S21" i="53" s="1"/>
  <c r="S9" i="50" s="1"/>
  <c r="R8" i="53"/>
  <c r="Q8" i="53" s="1"/>
  <c r="S8" i="53"/>
  <c r="Q28" i="34"/>
  <c r="S41" i="61"/>
  <c r="P41" i="61"/>
  <c r="Q41" i="61" s="1"/>
  <c r="R15" i="53"/>
  <c r="K15" i="62"/>
  <c r="R15" i="62" s="1"/>
  <c r="P8" i="32"/>
  <c r="O8" i="32" s="1"/>
  <c r="N8" i="32" s="1"/>
  <c r="Q50" i="34"/>
  <c r="Q8" i="32" s="1"/>
  <c r="G24" i="52"/>
  <c r="P24" i="46"/>
  <c r="Q24" i="46" s="1"/>
  <c r="S24" i="46"/>
  <c r="R22" i="52"/>
  <c r="K22" i="61"/>
  <c r="R22" i="61" s="1"/>
  <c r="G9" i="61"/>
  <c r="R10" i="53"/>
  <c r="K10" i="62"/>
  <c r="R10" i="62" s="1"/>
  <c r="G7" i="43"/>
  <c r="Q25" i="46"/>
  <c r="R15" i="52"/>
  <c r="K15" i="61"/>
  <c r="R15" i="61" s="1"/>
  <c r="Q9" i="34"/>
  <c r="G13" i="60"/>
  <c r="P13" i="51"/>
  <c r="Q13" i="51" s="1"/>
  <c r="S13" i="51"/>
  <c r="K10" i="27"/>
  <c r="P10" i="27"/>
  <c r="Q10" i="27" s="1"/>
  <c r="L10" i="43"/>
  <c r="M10" i="43" s="1"/>
  <c r="L10" i="32"/>
  <c r="M10" i="32"/>
  <c r="K10" i="28"/>
  <c r="J10" i="28"/>
  <c r="K10" i="15"/>
  <c r="P10" i="15"/>
  <c r="Q10" i="15" s="1"/>
  <c r="L10" i="21"/>
  <c r="M10" i="21"/>
  <c r="K10" i="21"/>
  <c r="G10" i="32"/>
  <c r="L9" i="4"/>
  <c r="K9" i="4"/>
  <c r="G9" i="4"/>
  <c r="F9" i="4"/>
  <c r="C9" i="4"/>
  <c r="S9" i="4"/>
  <c r="E9" i="4"/>
  <c r="J9" i="4"/>
  <c r="I9" i="4"/>
  <c r="J10" i="15"/>
  <c r="R9" i="4"/>
  <c r="O9" i="4"/>
  <c r="Q9" i="4"/>
  <c r="P9" i="4"/>
  <c r="N9" i="4"/>
  <c r="J11" i="28"/>
  <c r="P10" i="28"/>
  <c r="D9" i="4"/>
  <c r="H9" i="4"/>
  <c r="M9" i="4"/>
  <c r="G10" i="8"/>
  <c r="P10" i="8" s="1"/>
  <c r="Q10" i="8" s="1"/>
  <c r="J11" i="21"/>
  <c r="Q11" i="21" s="1"/>
  <c r="O10" i="21"/>
  <c r="M11" i="21"/>
  <c r="S10" i="21"/>
  <c r="R10" i="21"/>
  <c r="P10" i="21"/>
  <c r="Q10" i="21" s="1"/>
  <c r="P35" i="25"/>
  <c r="Q35" i="25" s="1"/>
  <c r="J11" i="15"/>
  <c r="Q11" i="15" s="1"/>
  <c r="M11" i="15"/>
  <c r="J11" i="14"/>
  <c r="H10" i="8"/>
  <c r="J10" i="8" s="1"/>
  <c r="I10" i="8"/>
  <c r="F10" i="8"/>
  <c r="P11" i="7"/>
  <c r="Q11" i="7"/>
  <c r="L10" i="15"/>
  <c r="M10" i="15"/>
  <c r="H10" i="32"/>
  <c r="I10" i="32"/>
  <c r="J10" i="32" s="1"/>
  <c r="F10" i="32"/>
  <c r="E10" i="32"/>
  <c r="D10" i="32"/>
  <c r="H10" i="43"/>
  <c r="J10" i="43" s="1"/>
  <c r="I10" i="43"/>
  <c r="B5" i="5"/>
  <c r="J11" i="50"/>
  <c r="B13" i="5" s="1"/>
  <c r="L12" i="60"/>
  <c r="O12" i="60" s="1"/>
  <c r="L11" i="61"/>
  <c r="O11" i="61" s="1"/>
  <c r="L12" i="61"/>
  <c r="O12" i="61" s="1"/>
  <c r="L16" i="61"/>
  <c r="L17" i="61"/>
  <c r="L20" i="61"/>
  <c r="L21" i="61"/>
  <c r="L8" i="61"/>
  <c r="O8" i="61" s="1"/>
  <c r="L24" i="61"/>
  <c r="O24" i="61" s="1"/>
  <c r="L25" i="61"/>
  <c r="O25" i="61" s="1"/>
  <c r="L28" i="61"/>
  <c r="O28" i="61" s="1"/>
  <c r="L29" i="61"/>
  <c r="O29" i="61" s="1"/>
  <c r="L32" i="61"/>
  <c r="O32" i="61" s="1"/>
  <c r="L33" i="61"/>
  <c r="O33" i="61" s="1"/>
  <c r="L36" i="61"/>
  <c r="O36" i="61" s="1"/>
  <c r="L37" i="61"/>
  <c r="O37" i="61" s="1"/>
  <c r="L40" i="61"/>
  <c r="O40" i="61" s="1"/>
  <c r="L41" i="61"/>
  <c r="O41" i="61" s="1"/>
  <c r="L44" i="61"/>
  <c r="O44" i="61" s="1"/>
  <c r="L45" i="61"/>
  <c r="O45" i="61" s="1"/>
  <c r="L48" i="61"/>
  <c r="O48" i="61" s="1"/>
  <c r="L49" i="61"/>
  <c r="O49" i="61" s="1"/>
  <c r="M8" i="61"/>
  <c r="M40" i="61"/>
  <c r="M44" i="61"/>
  <c r="M45" i="61"/>
  <c r="M48" i="61"/>
  <c r="M49" i="61"/>
  <c r="M33" i="61"/>
  <c r="M24" i="61"/>
  <c r="M25" i="61"/>
  <c r="M28" i="61"/>
  <c r="M32" i="61"/>
  <c r="M36" i="61"/>
  <c r="L9" i="62"/>
  <c r="O9" i="62" s="1"/>
  <c r="M9" i="62"/>
  <c r="L10" i="62"/>
  <c r="M10" i="62" s="1"/>
  <c r="O10" i="62"/>
  <c r="L14" i="62"/>
  <c r="M14" i="62"/>
  <c r="O14" i="62"/>
  <c r="L15" i="62"/>
  <c r="M15" i="62" s="1"/>
  <c r="L19" i="62"/>
  <c r="M19" i="62" s="1"/>
  <c r="O19" i="62"/>
  <c r="L21" i="62"/>
  <c r="N21" i="62"/>
  <c r="N9" i="55" s="1"/>
  <c r="N10" i="55" s="1"/>
  <c r="M21" i="62"/>
  <c r="M9" i="55" s="1"/>
  <c r="R50" i="46" l="1"/>
  <c r="R8" i="43" s="1"/>
  <c r="K8" i="43"/>
  <c r="M29" i="61"/>
  <c r="L50" i="61"/>
  <c r="M21" i="61"/>
  <c r="O21" i="61"/>
  <c r="M12" i="61"/>
  <c r="L14" i="60"/>
  <c r="R8" i="62"/>
  <c r="G8" i="61"/>
  <c r="S8" i="52"/>
  <c r="P8" i="52"/>
  <c r="G50" i="52"/>
  <c r="Q14" i="45"/>
  <c r="Q10" i="37"/>
  <c r="C8" i="28"/>
  <c r="D10" i="28"/>
  <c r="P8" i="62"/>
  <c r="Q8" i="62" s="1"/>
  <c r="S23" i="61"/>
  <c r="P23" i="61"/>
  <c r="Q23" i="61" s="1"/>
  <c r="R34" i="52"/>
  <c r="K34" i="61"/>
  <c r="P34" i="52"/>
  <c r="Q34" i="52" s="1"/>
  <c r="S34" i="52"/>
  <c r="S15" i="61"/>
  <c r="P15" i="61"/>
  <c r="Q15" i="61" s="1"/>
  <c r="G13" i="61"/>
  <c r="S13" i="52"/>
  <c r="P13" i="52"/>
  <c r="Q13" i="52" s="1"/>
  <c r="G7" i="50"/>
  <c r="S20" i="61"/>
  <c r="P20" i="61"/>
  <c r="Q20" i="61" s="1"/>
  <c r="Q50" i="38"/>
  <c r="Q8" i="36" s="1"/>
  <c r="P8" i="36"/>
  <c r="O8" i="36" s="1"/>
  <c r="N8" i="36" s="1"/>
  <c r="S10" i="62"/>
  <c r="O28" i="38"/>
  <c r="N28" i="38" s="1"/>
  <c r="Q28" i="38"/>
  <c r="Q8" i="46"/>
  <c r="S11" i="60"/>
  <c r="P11" i="60"/>
  <c r="Q11" i="60" s="1"/>
  <c r="Q43" i="46"/>
  <c r="S12" i="60"/>
  <c r="P12" i="60"/>
  <c r="Q12" i="60" s="1"/>
  <c r="M20" i="61"/>
  <c r="O20" i="61"/>
  <c r="M8" i="32"/>
  <c r="V7" i="32" s="1"/>
  <c r="S7" i="32" s="1"/>
  <c r="N10" i="32"/>
  <c r="J11" i="32" s="1"/>
  <c r="R14" i="53"/>
  <c r="K14" i="62"/>
  <c r="S14" i="53"/>
  <c r="P14" i="53"/>
  <c r="Q14" i="53" s="1"/>
  <c r="R38" i="52"/>
  <c r="K38" i="61"/>
  <c r="S38" i="52"/>
  <c r="P38" i="52"/>
  <c r="Q38" i="52" s="1"/>
  <c r="R10" i="44"/>
  <c r="K10" i="51"/>
  <c r="S10" i="44"/>
  <c r="K14" i="44"/>
  <c r="P10" i="44"/>
  <c r="P15" i="62"/>
  <c r="Q15" i="62" s="1"/>
  <c r="R46" i="61"/>
  <c r="S46" i="61"/>
  <c r="P46" i="61"/>
  <c r="Q46" i="61" s="1"/>
  <c r="R48" i="52"/>
  <c r="K48" i="61"/>
  <c r="P48" i="52"/>
  <c r="Q48" i="52" s="1"/>
  <c r="S48" i="52"/>
  <c r="G9" i="55"/>
  <c r="S11" i="61"/>
  <c r="P11" i="61"/>
  <c r="Q11" i="61" s="1"/>
  <c r="S16" i="61"/>
  <c r="P16" i="61"/>
  <c r="Q16" i="61" s="1"/>
  <c r="S8" i="60"/>
  <c r="G14" i="60"/>
  <c r="P8" i="60"/>
  <c r="Q8" i="60" s="1"/>
  <c r="O33" i="46"/>
  <c r="Q33" i="46"/>
  <c r="R12" i="52"/>
  <c r="K12" i="61"/>
  <c r="R12" i="61" s="1"/>
  <c r="O19" i="38"/>
  <c r="Q19" i="38"/>
  <c r="P10" i="62"/>
  <c r="Q10" i="62" s="1"/>
  <c r="R30" i="52"/>
  <c r="K30" i="61"/>
  <c r="P30" i="52"/>
  <c r="Q30" i="52" s="1"/>
  <c r="S30" i="52"/>
  <c r="R39" i="52"/>
  <c r="K39" i="61"/>
  <c r="S39" i="52"/>
  <c r="P39" i="52"/>
  <c r="Q39" i="52" s="1"/>
  <c r="S22" i="61"/>
  <c r="P22" i="61"/>
  <c r="Q22" i="61" s="1"/>
  <c r="R40" i="52"/>
  <c r="K40" i="61"/>
  <c r="S40" i="52"/>
  <c r="P40" i="52"/>
  <c r="Q40" i="52" s="1"/>
  <c r="Q8" i="51"/>
  <c r="Q21" i="45"/>
  <c r="Q9" i="43" s="1"/>
  <c r="P9" i="43"/>
  <c r="O9" i="43" s="1"/>
  <c r="O15" i="62"/>
  <c r="O21" i="62"/>
  <c r="O9" i="55" s="1"/>
  <c r="L9" i="55"/>
  <c r="M41" i="61"/>
  <c r="M37" i="61"/>
  <c r="M17" i="61"/>
  <c r="O17" i="61"/>
  <c r="M11" i="61"/>
  <c r="M12" i="60"/>
  <c r="M14" i="60" s="1"/>
  <c r="M7" i="55" s="1"/>
  <c r="S13" i="60"/>
  <c r="P13" i="60"/>
  <c r="Q13" i="60" s="1"/>
  <c r="R31" i="52"/>
  <c r="K31" i="61"/>
  <c r="P31" i="52"/>
  <c r="Q31" i="52" s="1"/>
  <c r="S31" i="52"/>
  <c r="K7" i="36"/>
  <c r="R14" i="37"/>
  <c r="P14" i="37"/>
  <c r="S14" i="37"/>
  <c r="S15" i="62"/>
  <c r="Q48" i="46"/>
  <c r="O14" i="38"/>
  <c r="N14" i="38" s="1"/>
  <c r="Q14" i="38"/>
  <c r="G10" i="61"/>
  <c r="S10" i="52"/>
  <c r="P10" i="52"/>
  <c r="Q10" i="52" s="1"/>
  <c r="R50" i="38"/>
  <c r="R8" i="36" s="1"/>
  <c r="K8" i="36"/>
  <c r="J8" i="36" s="1"/>
  <c r="I8" i="36" s="1"/>
  <c r="I10" i="36" s="1"/>
  <c r="J10" i="36" s="1"/>
  <c r="G10" i="36"/>
  <c r="S17" i="61"/>
  <c r="P17" i="61"/>
  <c r="Q17" i="61" s="1"/>
  <c r="O9" i="38"/>
  <c r="N9" i="38" s="1"/>
  <c r="Q9" i="38"/>
  <c r="Q9" i="36"/>
  <c r="Q9" i="32"/>
  <c r="K8" i="61"/>
  <c r="R8" i="52"/>
  <c r="Q8" i="52" s="1"/>
  <c r="S12" i="52"/>
  <c r="P7" i="32"/>
  <c r="O7" i="32" s="1"/>
  <c r="O10" i="32" s="1"/>
  <c r="M11" i="32" s="1"/>
  <c r="Q14" i="33"/>
  <c r="K36" i="52"/>
  <c r="R36" i="46"/>
  <c r="S36" i="46"/>
  <c r="P36" i="46"/>
  <c r="O36" i="46" s="1"/>
  <c r="R8" i="60"/>
  <c r="M16" i="61"/>
  <c r="O16" i="61"/>
  <c r="G24" i="61"/>
  <c r="P24" i="52"/>
  <c r="Q24" i="52" s="1"/>
  <c r="S24" i="52"/>
  <c r="R21" i="53"/>
  <c r="R9" i="50" s="1"/>
  <c r="K9" i="50"/>
  <c r="S50" i="46"/>
  <c r="S8" i="43" s="1"/>
  <c r="P50" i="46"/>
  <c r="G8" i="43"/>
  <c r="K14" i="52"/>
  <c r="R14" i="46"/>
  <c r="S14" i="46"/>
  <c r="P14" i="46"/>
  <c r="S8" i="62"/>
  <c r="S21" i="61"/>
  <c r="P21" i="61"/>
  <c r="Q21" i="61" s="1"/>
  <c r="R33" i="52"/>
  <c r="K33" i="61"/>
  <c r="P33" i="52"/>
  <c r="Q33" i="52" s="1"/>
  <c r="S33" i="52"/>
  <c r="D8" i="36"/>
  <c r="D10" i="36" s="1"/>
  <c r="C10" i="36" s="1"/>
  <c r="E10" i="36"/>
  <c r="F10" i="36"/>
  <c r="K9" i="52"/>
  <c r="R9" i="46"/>
  <c r="S9" i="46"/>
  <c r="P9" i="46"/>
  <c r="K19" i="52"/>
  <c r="R19" i="46"/>
  <c r="P19" i="46"/>
  <c r="S19" i="46"/>
  <c r="R35" i="52"/>
  <c r="K35" i="61"/>
  <c r="S35" i="52"/>
  <c r="P35" i="52"/>
  <c r="Q35" i="52" s="1"/>
  <c r="R28" i="46"/>
  <c r="Q28" i="46" s="1"/>
  <c r="K28" i="52"/>
  <c r="P28" i="46"/>
  <c r="S28" i="46"/>
  <c r="P21" i="53"/>
  <c r="P12" i="52"/>
  <c r="Q12" i="52" s="1"/>
  <c r="K10" i="32"/>
  <c r="P10" i="32" s="1"/>
  <c r="Q10" i="32" s="1"/>
  <c r="R43" i="52"/>
  <c r="K43" i="61"/>
  <c r="S43" i="52"/>
  <c r="P43" i="52"/>
  <c r="Q43" i="52" s="1"/>
  <c r="S18" i="61"/>
  <c r="P18" i="61"/>
  <c r="Q18" i="61" s="1"/>
  <c r="M50" i="61"/>
  <c r="M8" i="55" s="1"/>
  <c r="V7" i="55" s="1"/>
  <c r="J11" i="55"/>
  <c r="B14" i="5" s="1"/>
  <c r="R43" i="61" l="1"/>
  <c r="S43" i="61"/>
  <c r="P43" i="61"/>
  <c r="Q43" i="61" s="1"/>
  <c r="Q21" i="53"/>
  <c r="Q9" i="50" s="1"/>
  <c r="P9" i="50"/>
  <c r="O9" i="50" s="1"/>
  <c r="R19" i="52"/>
  <c r="K19" i="61"/>
  <c r="S19" i="52"/>
  <c r="P19" i="52"/>
  <c r="Q19" i="52" s="1"/>
  <c r="R9" i="52"/>
  <c r="K9" i="61"/>
  <c r="P9" i="52"/>
  <c r="Q9" i="52" s="1"/>
  <c r="S9" i="52"/>
  <c r="R14" i="52"/>
  <c r="K14" i="61"/>
  <c r="P14" i="52"/>
  <c r="Q14" i="52" s="1"/>
  <c r="S14" i="52"/>
  <c r="S24" i="61"/>
  <c r="P24" i="61"/>
  <c r="Q24" i="61" s="1"/>
  <c r="R36" i="52"/>
  <c r="K36" i="61"/>
  <c r="S36" i="52"/>
  <c r="P36" i="52"/>
  <c r="Q36" i="52" s="1"/>
  <c r="S10" i="61"/>
  <c r="P10" i="61"/>
  <c r="Q10" i="61" s="1"/>
  <c r="K10" i="36"/>
  <c r="R40" i="61"/>
  <c r="S40" i="61"/>
  <c r="P40" i="61"/>
  <c r="Q40" i="61" s="1"/>
  <c r="K7" i="43"/>
  <c r="K10" i="43" s="1"/>
  <c r="R14" i="44"/>
  <c r="R7" i="43" s="1"/>
  <c r="R10" i="43" s="1"/>
  <c r="P14" i="44"/>
  <c r="S14" i="44"/>
  <c r="S7" i="43" s="1"/>
  <c r="S10" i="43" s="1"/>
  <c r="Q11" i="32"/>
  <c r="S12" i="61"/>
  <c r="M8" i="36"/>
  <c r="N10" i="36"/>
  <c r="J11" i="36" s="1"/>
  <c r="F8" i="43"/>
  <c r="G10" i="43"/>
  <c r="K50" i="52"/>
  <c r="P10" i="36"/>
  <c r="Q10" i="36" s="1"/>
  <c r="R48" i="61"/>
  <c r="S48" i="61"/>
  <c r="P48" i="61"/>
  <c r="Q48" i="61" s="1"/>
  <c r="R7" i="32"/>
  <c r="S10" i="32"/>
  <c r="S13" i="61"/>
  <c r="P13" i="61"/>
  <c r="Q13" i="61" s="1"/>
  <c r="Q8" i="43"/>
  <c r="O19" i="46"/>
  <c r="Q19" i="46"/>
  <c r="R33" i="61"/>
  <c r="P33" i="61"/>
  <c r="Q33" i="61" s="1"/>
  <c r="S33" i="61"/>
  <c r="Q50" i="46"/>
  <c r="P8" i="43"/>
  <c r="O8" i="43" s="1"/>
  <c r="O10" i="43" s="1"/>
  <c r="R8" i="61"/>
  <c r="Q14" i="37"/>
  <c r="P7" i="36"/>
  <c r="R39" i="61"/>
  <c r="S39" i="61"/>
  <c r="P39" i="61"/>
  <c r="Q39" i="61" s="1"/>
  <c r="R30" i="61"/>
  <c r="S30" i="61"/>
  <c r="P30" i="61"/>
  <c r="Q30" i="61" s="1"/>
  <c r="G7" i="55"/>
  <c r="R10" i="51"/>
  <c r="K10" i="60"/>
  <c r="P10" i="51"/>
  <c r="Q10" i="51" s="1"/>
  <c r="K14" i="51"/>
  <c r="S10" i="51"/>
  <c r="R38" i="61"/>
  <c r="P38" i="61"/>
  <c r="Q38" i="61" s="1"/>
  <c r="S38" i="61"/>
  <c r="R14" i="62"/>
  <c r="P14" i="62"/>
  <c r="Q14" i="62" s="1"/>
  <c r="S14" i="62"/>
  <c r="R34" i="61"/>
  <c r="S34" i="61"/>
  <c r="P34" i="61"/>
  <c r="Q34" i="61" s="1"/>
  <c r="S8" i="61"/>
  <c r="G50" i="61"/>
  <c r="P8" i="61"/>
  <c r="Q8" i="61" s="1"/>
  <c r="L7" i="55"/>
  <c r="O14" i="60"/>
  <c r="O7" i="55" s="1"/>
  <c r="O10" i="55" s="1"/>
  <c r="M11" i="55" s="1"/>
  <c r="C14" i="5" s="1"/>
  <c r="D14" i="5" s="1"/>
  <c r="L8" i="55"/>
  <c r="O50" i="61"/>
  <c r="O8" i="55" s="1"/>
  <c r="R28" i="52"/>
  <c r="K28" i="61"/>
  <c r="K50" i="61" s="1"/>
  <c r="S28" i="52"/>
  <c r="P28" i="52"/>
  <c r="Q28" i="52" s="1"/>
  <c r="R35" i="61"/>
  <c r="P35" i="61"/>
  <c r="Q35" i="61" s="1"/>
  <c r="S35" i="61"/>
  <c r="Q9" i="46"/>
  <c r="Q14" i="46"/>
  <c r="Q36" i="46"/>
  <c r="R31" i="61"/>
  <c r="S31" i="61"/>
  <c r="P31" i="61"/>
  <c r="Q31" i="61" s="1"/>
  <c r="O10" i="44"/>
  <c r="Q10" i="44"/>
  <c r="P12" i="61"/>
  <c r="Q12" i="61" s="1"/>
  <c r="C10" i="28"/>
  <c r="S50" i="52"/>
  <c r="S8" i="50" s="1"/>
  <c r="P50" i="52"/>
  <c r="G8" i="50"/>
  <c r="G10" i="50" s="1"/>
  <c r="K21" i="62"/>
  <c r="Q11" i="55"/>
  <c r="K8" i="55" l="1"/>
  <c r="R50" i="61"/>
  <c r="R8" i="55" s="1"/>
  <c r="F10" i="50"/>
  <c r="E8" i="43"/>
  <c r="E10" i="43" s="1"/>
  <c r="F10" i="43"/>
  <c r="R14" i="61"/>
  <c r="S14" i="61"/>
  <c r="P14" i="61"/>
  <c r="Q14" i="61" s="1"/>
  <c r="R9" i="61"/>
  <c r="S9" i="61"/>
  <c r="P9" i="61"/>
  <c r="Q9" i="61" s="1"/>
  <c r="R19" i="61"/>
  <c r="P19" i="61"/>
  <c r="Q19" i="61" s="1"/>
  <c r="S19" i="61"/>
  <c r="P8" i="50"/>
  <c r="Q50" i="52"/>
  <c r="Q8" i="50" s="1"/>
  <c r="G8" i="55"/>
  <c r="S50" i="61"/>
  <c r="S8" i="55" s="1"/>
  <c r="P50" i="61"/>
  <c r="R14" i="51"/>
  <c r="R7" i="50" s="1"/>
  <c r="K7" i="50"/>
  <c r="S14" i="51"/>
  <c r="S7" i="50" s="1"/>
  <c r="S10" i="50" s="1"/>
  <c r="P14" i="51"/>
  <c r="Q7" i="32"/>
  <c r="R10" i="32"/>
  <c r="N10" i="43"/>
  <c r="J11" i="43" s="1"/>
  <c r="Q11" i="43" s="1"/>
  <c r="M11" i="43"/>
  <c r="R50" i="52"/>
  <c r="R8" i="50" s="1"/>
  <c r="K8" i="50"/>
  <c r="R36" i="61"/>
  <c r="S36" i="61"/>
  <c r="P36" i="61"/>
  <c r="Q36" i="61" s="1"/>
  <c r="R28" i="61"/>
  <c r="S28" i="61"/>
  <c r="P28" i="61"/>
  <c r="Q28" i="61" s="1"/>
  <c r="K9" i="55"/>
  <c r="P21" i="62"/>
  <c r="S21" i="62"/>
  <c r="S9" i="28"/>
  <c r="R9" i="28" s="1"/>
  <c r="Q9" i="28" s="1"/>
  <c r="Q10" i="28"/>
  <c r="L10" i="55"/>
  <c r="M10" i="55" s="1"/>
  <c r="R10" i="60"/>
  <c r="K14" i="60"/>
  <c r="S10" i="60"/>
  <c r="P10" i="60"/>
  <c r="Q10" i="60" s="1"/>
  <c r="G10" i="55"/>
  <c r="P10" i="43"/>
  <c r="Q10" i="43" s="1"/>
  <c r="P7" i="43"/>
  <c r="Q14" i="44"/>
  <c r="Q7" i="43" s="1"/>
  <c r="P9" i="55" l="1"/>
  <c r="Q21" i="62"/>
  <c r="Q9" i="55" s="1"/>
  <c r="P7" i="50"/>
  <c r="Q14" i="51"/>
  <c r="Q7" i="50" s="1"/>
  <c r="P8" i="55"/>
  <c r="Q50" i="61"/>
  <c r="Q8" i="55" s="1"/>
  <c r="K7" i="55"/>
  <c r="K10" i="55" s="1"/>
  <c r="R14" i="60"/>
  <c r="R7" i="55" s="1"/>
  <c r="R10" i="55" s="1"/>
  <c r="S14" i="60"/>
  <c r="S7" i="55" s="1"/>
  <c r="P14" i="60"/>
  <c r="K10" i="50"/>
  <c r="P10" i="50" s="1"/>
  <c r="Q10" i="50" s="1"/>
  <c r="P10" i="55"/>
  <c r="Q10" i="55" s="1"/>
  <c r="R21" i="62"/>
  <c r="R9" i="55" s="1"/>
  <c r="S9" i="55"/>
  <c r="R10" i="50"/>
  <c r="P7" i="55" l="1"/>
  <c r="Q14" i="60"/>
  <c r="Q7" i="55" s="1"/>
  <c r="S10" i="55"/>
  <c r="L8" i="37"/>
  <c r="L14" i="37"/>
  <c r="O14" i="37"/>
  <c r="O7" i="36"/>
  <c r="O10" i="36"/>
  <c r="M11" i="36"/>
  <c r="Q11" i="36"/>
  <c r="L8" i="52"/>
  <c r="L50" i="52"/>
  <c r="M50" i="52"/>
  <c r="M8" i="50"/>
  <c r="V7" i="50"/>
  <c r="O50" i="52"/>
  <c r="O8" i="50"/>
  <c r="O10" i="50"/>
  <c r="M11" i="50"/>
  <c r="C13" i="5"/>
  <c r="D13" i="5"/>
  <c r="Q11" i="50"/>
  <c r="L14" i="29"/>
  <c r="O14" i="29"/>
  <c r="O7" i="28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O21" i="31"/>
  <c r="O9" i="28"/>
  <c r="O10" i="28"/>
  <c r="M11" i="28"/>
  <c r="Q11" i="28"/>
  <c r="N7" i="4"/>
  <c r="N8" i="4"/>
  <c r="N10" i="4"/>
  <c r="J11" i="4"/>
  <c r="B3" i="5"/>
  <c r="O7" i="4"/>
  <c r="L11" i="2"/>
  <c r="L15" i="2"/>
  <c r="L23" i="2"/>
  <c r="L31" i="2"/>
  <c r="L39" i="2"/>
  <c r="L47" i="2"/>
  <c r="L50" i="2"/>
  <c r="O50" i="2"/>
  <c r="O8" i="4"/>
  <c r="O10" i="4"/>
  <c r="M11" i="4"/>
  <c r="C3" i="5"/>
  <c r="D3" i="5"/>
  <c r="L8" i="11"/>
  <c r="L10" i="11"/>
  <c r="L11" i="11"/>
  <c r="L13" i="11"/>
  <c r="L14" i="11"/>
  <c r="O14" i="11"/>
  <c r="O7" i="14"/>
  <c r="L9" i="12"/>
  <c r="L13" i="12"/>
  <c r="L22" i="12"/>
  <c r="L25" i="12"/>
  <c r="L26" i="12"/>
  <c r="L29" i="12"/>
  <c r="L30" i="12"/>
  <c r="L34" i="12"/>
  <c r="L41" i="12"/>
  <c r="L42" i="12"/>
  <c r="L46" i="12"/>
  <c r="L50" i="12"/>
  <c r="O50" i="12"/>
  <c r="O8" i="14"/>
  <c r="L8" i="13"/>
  <c r="L10" i="13"/>
  <c r="L12" i="13"/>
  <c r="L13" i="13"/>
  <c r="L17" i="13"/>
  <c r="L19" i="13"/>
  <c r="L21" i="13"/>
  <c r="O21" i="13"/>
  <c r="O9" i="14"/>
  <c r="O10" i="14"/>
  <c r="M11" i="14"/>
  <c r="C5" i="5"/>
  <c r="D5" i="5"/>
  <c r="L8" i="50"/>
  <c r="L10" i="50"/>
  <c r="N7" i="27"/>
  <c r="N8" i="27"/>
  <c r="N9" i="27"/>
  <c r="N10" i="27"/>
  <c r="J11" i="27"/>
  <c r="L8" i="24"/>
  <c r="L9" i="24"/>
  <c r="L10" i="24"/>
  <c r="L11" i="24"/>
  <c r="L12" i="24"/>
  <c r="L14" i="24"/>
  <c r="O14" i="24"/>
  <c r="O7" i="27"/>
  <c r="L9" i="25"/>
  <c r="L11" i="25"/>
  <c r="L14" i="25"/>
  <c r="L22" i="25"/>
  <c r="L26" i="25"/>
  <c r="L30" i="25"/>
  <c r="L34" i="25"/>
  <c r="L38" i="25"/>
  <c r="L42" i="25"/>
  <c r="L46" i="25"/>
  <c r="L50" i="25"/>
  <c r="O50" i="25"/>
  <c r="O8" i="27"/>
  <c r="L9" i="26"/>
  <c r="L10" i="26"/>
  <c r="L11" i="26"/>
  <c r="L15" i="26"/>
  <c r="L17" i="26"/>
  <c r="L18" i="26"/>
  <c r="L21" i="26"/>
  <c r="O21" i="26"/>
  <c r="O9" i="27"/>
  <c r="O10" i="27"/>
  <c r="M11" i="27"/>
  <c r="Q11" i="27"/>
  <c r="L14" i="6"/>
  <c r="L7" i="8"/>
  <c r="L10" i="8"/>
  <c r="M10" i="8"/>
  <c r="H7" i="4"/>
  <c r="H8" i="4"/>
  <c r="H10" i="4"/>
  <c r="I7" i="4"/>
  <c r="I8" i="4"/>
  <c r="I10" i="4"/>
  <c r="J10" i="4"/>
  <c r="G7" i="4"/>
  <c r="G8" i="4"/>
  <c r="G10" i="4"/>
  <c r="K7" i="4"/>
  <c r="K8" i="4"/>
  <c r="K10" i="4"/>
  <c r="P10" i="4"/>
  <c r="F7" i="4"/>
  <c r="F8" i="4"/>
  <c r="F10" i="4"/>
  <c r="E7" i="4"/>
  <c r="L7" i="4"/>
  <c r="L8" i="4"/>
  <c r="L10" i="4"/>
  <c r="S7" i="36"/>
  <c r="S10" i="36"/>
  <c r="R7" i="36"/>
  <c r="L7" i="27"/>
  <c r="L8" i="27"/>
  <c r="L9" i="27"/>
  <c r="L10" i="27"/>
  <c r="M10" i="27"/>
  <c r="L7" i="28"/>
  <c r="L9" i="28"/>
  <c r="L10" i="28"/>
  <c r="N7" i="8"/>
  <c r="N10" i="8"/>
  <c r="J11" i="8"/>
  <c r="B4" i="5"/>
  <c r="O14" i="6"/>
  <c r="O7" i="8"/>
  <c r="O10" i="8"/>
  <c r="M11" i="8"/>
  <c r="C4" i="5"/>
  <c r="D4" i="5"/>
  <c r="Q11" i="14"/>
  <c r="L7" i="14"/>
  <c r="L8" i="14"/>
  <c r="L9" i="14"/>
  <c r="L10" i="14"/>
  <c r="M10" i="14"/>
  <c r="C7" i="4"/>
  <c r="C8" i="4"/>
  <c r="C10" i="4"/>
  <c r="M10" i="4"/>
  <c r="D7" i="4"/>
  <c r="D8" i="4"/>
  <c r="D10" i="4"/>
  <c r="R7" i="28"/>
  <c r="R10" i="28"/>
  <c r="Q7" i="28"/>
  <c r="R7" i="4"/>
  <c r="R10" i="4"/>
  <c r="Q7" i="4"/>
  <c r="P7" i="4"/>
  <c r="Q11" i="4"/>
  <c r="M7" i="4"/>
  <c r="S7" i="4"/>
  <c r="S10" i="4"/>
  <c r="S7" i="28"/>
  <c r="S10" i="28"/>
  <c r="J7" i="4"/>
  <c r="L7" i="36"/>
  <c r="L10" i="36"/>
  <c r="M10" i="36"/>
  <c r="Q11" i="8"/>
  <c r="M10" i="50"/>
  <c r="S7" i="27"/>
  <c r="S10" i="27"/>
  <c r="R7" i="27"/>
  <c r="E8" i="4"/>
  <c r="E10" i="4"/>
  <c r="Q10" i="4"/>
  <c r="R10" i="36"/>
  <c r="Q7" i="36"/>
  <c r="M10" i="28"/>
  <c r="M50" i="25"/>
  <c r="M8" i="27"/>
  <c r="M14" i="37"/>
  <c r="M7" i="36"/>
  <c r="V7" i="36"/>
  <c r="M21" i="26"/>
  <c r="M9" i="27"/>
  <c r="R10" i="27"/>
  <c r="M14" i="24"/>
  <c r="M7" i="27"/>
  <c r="V7" i="27"/>
  <c r="M14" i="29"/>
  <c r="M7" i="28"/>
  <c r="M21" i="31"/>
  <c r="M9" i="28"/>
  <c r="V7" i="28"/>
  <c r="P10" i="1"/>
  <c r="Q10" i="1"/>
  <c r="P16" i="2"/>
  <c r="Q16" i="2"/>
  <c r="P31" i="2"/>
  <c r="Q31" i="2"/>
  <c r="P8" i="3"/>
  <c r="Q8" i="3"/>
  <c r="M50" i="2"/>
  <c r="M8" i="4"/>
  <c r="J8" i="4"/>
  <c r="P12" i="3"/>
  <c r="Q12" i="3"/>
  <c r="M11" i="2"/>
  <c r="O11" i="2"/>
  <c r="O15" i="2"/>
  <c r="M15" i="2"/>
  <c r="M23" i="2"/>
  <c r="O23" i="2"/>
  <c r="M39" i="2"/>
  <c r="O39" i="2"/>
  <c r="P17" i="3"/>
  <c r="Q17" i="3"/>
  <c r="M31" i="2"/>
  <c r="O31" i="2"/>
  <c r="P20" i="3"/>
  <c r="Q20" i="3"/>
  <c r="M14" i="6"/>
  <c r="M7" i="8"/>
  <c r="M47" i="2"/>
  <c r="O47" i="2"/>
  <c r="M14" i="11"/>
  <c r="M7" i="14"/>
  <c r="M50" i="12"/>
  <c r="M8" i="14"/>
  <c r="M21" i="13"/>
  <c r="M9" i="14"/>
  <c r="V7" i="14"/>
  <c r="M13" i="11"/>
  <c r="O13" i="11"/>
  <c r="M13" i="12"/>
  <c r="O13" i="12"/>
  <c r="M34" i="12"/>
  <c r="O34" i="12"/>
  <c r="O41" i="12"/>
  <c r="M41" i="12"/>
  <c r="O42" i="12"/>
  <c r="M42" i="12"/>
  <c r="M10" i="13"/>
  <c r="O10" i="13"/>
  <c r="M19" i="13"/>
  <c r="O19" i="13"/>
  <c r="M10" i="11"/>
  <c r="O10" i="11"/>
  <c r="M11" i="11"/>
  <c r="O11" i="11"/>
  <c r="M8" i="11"/>
  <c r="O8" i="11"/>
  <c r="M9" i="12"/>
  <c r="O9" i="12"/>
  <c r="M22" i="12"/>
  <c r="O22" i="12"/>
  <c r="O25" i="12"/>
  <c r="M25" i="12"/>
  <c r="O26" i="12"/>
  <c r="M26" i="12"/>
  <c r="M29" i="12"/>
  <c r="O29" i="12"/>
  <c r="M30" i="12"/>
  <c r="O30" i="12"/>
  <c r="M46" i="12"/>
  <c r="O46" i="12"/>
  <c r="O8" i="13"/>
  <c r="M8" i="13"/>
  <c r="M12" i="13"/>
  <c r="O12" i="13"/>
  <c r="M13" i="13"/>
  <c r="O13" i="13"/>
  <c r="O17" i="13"/>
  <c r="M17" i="13"/>
  <c r="M10" i="24"/>
  <c r="O10" i="24"/>
  <c r="O12" i="24"/>
  <c r="M12" i="24"/>
  <c r="O9" i="24"/>
  <c r="M9" i="24"/>
  <c r="M11" i="24"/>
  <c r="O11" i="24"/>
  <c r="O8" i="24"/>
  <c r="M8" i="24"/>
  <c r="M9" i="25"/>
  <c r="O9" i="25"/>
  <c r="O22" i="25"/>
  <c r="M22" i="25"/>
  <c r="M30" i="25"/>
  <c r="O30" i="25"/>
  <c r="O38" i="25"/>
  <c r="M38" i="25"/>
  <c r="M46" i="25"/>
  <c r="O46" i="25"/>
  <c r="O9" i="26"/>
  <c r="M9" i="26"/>
  <c r="O10" i="26"/>
  <c r="M10" i="26"/>
  <c r="O11" i="26"/>
  <c r="M11" i="26"/>
  <c r="O17" i="26"/>
  <c r="M17" i="26"/>
  <c r="O18" i="26"/>
  <c r="M18" i="26"/>
  <c r="M11" i="25"/>
  <c r="O11" i="25"/>
  <c r="O14" i="25"/>
  <c r="M14" i="25"/>
  <c r="M26" i="25"/>
  <c r="O26" i="25"/>
  <c r="O34" i="25"/>
  <c r="M34" i="25"/>
  <c r="M42" i="25"/>
  <c r="O42" i="25"/>
  <c r="M15" i="26"/>
  <c r="O15" i="26"/>
  <c r="M9" i="31"/>
  <c r="O9" i="31"/>
  <c r="M10" i="31"/>
  <c r="O10" i="31"/>
  <c r="M11" i="31"/>
  <c r="O11" i="31"/>
  <c r="M12" i="31"/>
  <c r="O12" i="31"/>
  <c r="M13" i="31"/>
  <c r="O13" i="31"/>
  <c r="M14" i="31"/>
  <c r="O14" i="31"/>
  <c r="M15" i="31"/>
  <c r="O15" i="31"/>
  <c r="M16" i="31"/>
  <c r="O16" i="31"/>
  <c r="M17" i="31"/>
  <c r="O17" i="31"/>
  <c r="M18" i="31"/>
  <c r="O18" i="31"/>
  <c r="M19" i="31"/>
  <c r="O19" i="31"/>
  <c r="M20" i="31"/>
  <c r="O20" i="31"/>
  <c r="L8" i="40"/>
  <c r="L11" i="40"/>
  <c r="L12" i="40"/>
  <c r="L13" i="40"/>
  <c r="L15" i="40"/>
  <c r="L16" i="40"/>
  <c r="L17" i="40"/>
  <c r="L20" i="40"/>
  <c r="L21" i="40"/>
  <c r="M21" i="40"/>
  <c r="O21" i="40"/>
  <c r="O15" i="40"/>
  <c r="M15" i="40"/>
  <c r="O8" i="40"/>
  <c r="M8" i="40"/>
  <c r="O11" i="40"/>
  <c r="M11" i="40"/>
  <c r="M16" i="40"/>
  <c r="O16" i="40"/>
  <c r="M20" i="40"/>
  <c r="O20" i="40"/>
  <c r="M12" i="40"/>
  <c r="O12" i="40"/>
  <c r="M13" i="40"/>
  <c r="O13" i="40"/>
  <c r="M17" i="40"/>
  <c r="O17" i="40"/>
  <c r="O8" i="37"/>
  <c r="M8" i="37"/>
  <c r="O8" i="52"/>
  <c r="M8" i="52"/>
</calcChain>
</file>

<file path=xl/sharedStrings.xml><?xml version="1.0" encoding="utf-8"?>
<sst xmlns="http://schemas.openxmlformats.org/spreadsheetml/2006/main" count="2832" uniqueCount="310">
  <si>
    <t>GULBARGA ELECTRICITY SUPPLY COMPANY LIMITED</t>
  </si>
  <si>
    <t>Annexure-I</t>
  </si>
  <si>
    <t xml:space="preserve">Format-I </t>
  </si>
  <si>
    <t>Sl.No</t>
  </si>
  <si>
    <t>Name of District Head Quarters</t>
  </si>
  <si>
    <t>Total No. of 11 kV feeders</t>
  </si>
  <si>
    <t>Total No. of 11 kV feeders affetecd</t>
  </si>
  <si>
    <t>Outage of 11 kV level      
( in Hrs.)
(April-2019)</t>
  </si>
  <si>
    <t>Cumulative outage of 11 kV level (in hrs.) for FY 18-19</t>
  </si>
  <si>
    <t>Reliability for April-2019 month</t>
  </si>
  <si>
    <t>Reliability for cumulative period #</t>
  </si>
  <si>
    <t>Sum of outage duration of all feeders (in Hrs.)</t>
  </si>
  <si>
    <t>Outage duration per feeder 
(in Hrs. / feeder)</t>
  </si>
  <si>
    <t>Feeder Reliability Index of 11 kV feeder level in %</t>
  </si>
  <si>
    <t>Reliability of supply of power to consumers in %</t>
  </si>
  <si>
    <t>Cumulative Outage duration per feeder (in Hrs./feeder)</t>
  </si>
  <si>
    <t>Cumulative feeder  Reliability Index of 11 kV feeder level in %</t>
  </si>
  <si>
    <t>Cumulative Reliability of supply of power to consumers in %</t>
  </si>
  <si>
    <t>Scheduled outage</t>
  </si>
  <si>
    <t>Un-Scheduled outage</t>
  </si>
  <si>
    <t>Total</t>
  </si>
  <si>
    <t>4a</t>
  </si>
  <si>
    <t>5a</t>
  </si>
  <si>
    <t>8=6+7</t>
  </si>
  <si>
    <t>8a</t>
  </si>
  <si>
    <t>9=5+8</t>
  </si>
  <si>
    <t>10=9/3</t>
  </si>
  <si>
    <t>11*</t>
  </si>
  <si>
    <t>12**</t>
  </si>
  <si>
    <t>13=5a+8a</t>
  </si>
  <si>
    <t>14=13/3</t>
  </si>
  <si>
    <t>15***</t>
  </si>
  <si>
    <t>16****</t>
  </si>
  <si>
    <t>Gulbarga</t>
  </si>
  <si>
    <t>Yadgir</t>
  </si>
  <si>
    <t>Bidar</t>
  </si>
  <si>
    <t>Koppal</t>
  </si>
  <si>
    <t>Raichur</t>
  </si>
  <si>
    <t>Bellary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</si>
  <si>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April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 24 hrs.X No. of days in the month]</t>
  </si>
  <si>
    <t>*** Feeder realiability index of 11 kV feeder level  ={[Total No. of 11 kV feedersX24 Hrs.X No. of days from Apr-April]-[Outage duration of all 11 kV feeders during the month in hrs. as in column 8a ]}X100 / [Total No. of 11 kV feedersX24 hrs.X No. of days from APril-2019)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APril-2019</t>
  </si>
  <si>
    <t>162:55:00</t>
  </si>
  <si>
    <t>218:40:00</t>
  </si>
  <si>
    <t>141:39:00</t>
  </si>
  <si>
    <t>Annexure-II</t>
  </si>
  <si>
    <t>Sl.
No</t>
  </si>
  <si>
    <t>Name of Town/City</t>
  </si>
  <si>
    <t>Cumulative outage due to incoming supply failure (in Hrs.) for FY: 18-19</t>
  </si>
  <si>
    <t>Schedule outage</t>
  </si>
  <si>
    <t>Aland</t>
  </si>
  <si>
    <t>Afzalpur</t>
  </si>
  <si>
    <t>Jewargi</t>
  </si>
  <si>
    <t>Shahabad</t>
  </si>
  <si>
    <t>Chitapur</t>
  </si>
  <si>
    <t>Sedam</t>
  </si>
  <si>
    <t>Chincholi</t>
  </si>
  <si>
    <t>Kushtagi</t>
  </si>
  <si>
    <t>Karatagi</t>
  </si>
  <si>
    <t>Kankagiri</t>
  </si>
  <si>
    <t>Hanumasagar</t>
  </si>
  <si>
    <t>S. Nagar</t>
  </si>
  <si>
    <t>Venkatagiri</t>
  </si>
  <si>
    <t>Gangawati</t>
  </si>
  <si>
    <t>Munirabad</t>
  </si>
  <si>
    <t>Ginigera</t>
  </si>
  <si>
    <t>Yalburga</t>
  </si>
  <si>
    <t>Manvi</t>
  </si>
  <si>
    <t>SIRWAR</t>
  </si>
  <si>
    <t>Deodurga</t>
  </si>
  <si>
    <t>Sindhanoor</t>
  </si>
  <si>
    <t>Lingasugur</t>
  </si>
  <si>
    <t>Hatti</t>
  </si>
  <si>
    <t>Mudgal</t>
  </si>
  <si>
    <t>Maski</t>
  </si>
  <si>
    <t>Shahapur</t>
  </si>
  <si>
    <t>Shorapur</t>
  </si>
  <si>
    <t>Aurad</t>
  </si>
  <si>
    <t>Bhalki</t>
  </si>
  <si>
    <t>Basavakalyan</t>
  </si>
  <si>
    <t>Humnabad</t>
  </si>
  <si>
    <t>Manna-E-Khelli</t>
  </si>
  <si>
    <t>HOSPET</t>
  </si>
  <si>
    <t>Kampli</t>
  </si>
  <si>
    <t>Kamlapur</t>
  </si>
  <si>
    <t>MM Halli</t>
  </si>
  <si>
    <t>Hadgali Town</t>
  </si>
  <si>
    <t>HB Halli</t>
  </si>
  <si>
    <t>Kudalgi</t>
  </si>
  <si>
    <t>RSD Ballari</t>
  </si>
  <si>
    <t>Sandur</t>
  </si>
  <si>
    <t>Sirguppa</t>
  </si>
  <si>
    <t>TOTAL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</si>
  <si>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March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</si>
  <si>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April-2019)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April-2019)</t>
  </si>
  <si>
    <t>Annexure-III</t>
  </si>
  <si>
    <t>Format-III</t>
  </si>
  <si>
    <t>Sl 
No</t>
  </si>
  <si>
    <t>Name of Rural Area</t>
  </si>
  <si>
    <t>Gulbarga-1</t>
  </si>
  <si>
    <t>Gulbarga-2</t>
  </si>
  <si>
    <t>Sedam Rural</t>
  </si>
  <si>
    <t>Chincholi Rural</t>
  </si>
  <si>
    <t>Hospet</t>
  </si>
  <si>
    <t>Gangavati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</si>
  <si>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March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</si>
  <si>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April-2019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April-2019)</t>
  </si>
  <si>
    <t>Total No. of interruption during the month of 
April-2019</t>
  </si>
  <si>
    <t>Outage due to incoming supply failure (in hrs.)
(April-2019</t>
  </si>
  <si>
    <t xml:space="preserve"> Distict</t>
  </si>
  <si>
    <t xml:space="preserve"> Towns/ Cities</t>
  </si>
  <si>
    <t xml:space="preserve"> Rural</t>
  </si>
  <si>
    <t>GESCOM FRI %</t>
  </si>
  <si>
    <t>Feeder Reliability:</t>
  </si>
  <si>
    <t>Consumer Reliability:</t>
  </si>
  <si>
    <t>Average</t>
  </si>
  <si>
    <t>((C8*24*30)-J8)/(C8*24*30)*100</t>
  </si>
  <si>
    <t>Reliability Indices for District Headquarters, Towns &amp; Cities &amp; Rural Areas for FY-2018-19</t>
  </si>
  <si>
    <t>Month</t>
  </si>
  <si>
    <t>Feeder Reliability</t>
  </si>
  <si>
    <t>Consumer Reliability</t>
  </si>
  <si>
    <t>Reliability Indices for District Headquarters
in GESCOM for MAY-2019</t>
  </si>
  <si>
    <t>Reliability Indices for Towns &amp; Cities
in GESCOM for MAY-2019</t>
  </si>
  <si>
    <t xml:space="preserve">Reliability Indices for Rural Areas
in GESCOM for MAY-2019 </t>
  </si>
  <si>
    <t>Total No. of interruption may-2019</t>
  </si>
  <si>
    <t>Outage due to incoming supply failure (in hrs.)
(may-2019)</t>
  </si>
  <si>
    <t>Outage of 11 kV level      
( in Hrs.)
(may-2019)</t>
  </si>
  <si>
    <t>Relibility for may-2019 month</t>
  </si>
  <si>
    <t>Total No. of interruption during the month of May-2019</t>
  </si>
  <si>
    <t>Outage due to incoming supply failure (in hrs.)
May-2019</t>
  </si>
  <si>
    <t>Outage of 11 kV level      
( in Hrs.)
(May-2019)</t>
  </si>
  <si>
    <t>Reliability for May-2019 month</t>
  </si>
  <si>
    <t>*** Feeder realiability index of 11 kV feeder level  ={[Total No. of 11 kV feedersX24 Hrs.X No. of days from Apr-April]-[Outage duration of all 11 kV feeders during the month in hrs. as in column 8a ]}X100 / [Total No. of 11 kV feedersX24 hrs.X No. of days from May-2019)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May-2019</t>
  </si>
  <si>
    <t>Total No. of interruption May-2019</t>
  </si>
  <si>
    <t>Outage due to incoming supply failure (in hrs.)
(May-2019)</t>
  </si>
  <si>
    <t>Reliability Indices for District Headquarters
in GESCOM for JUNE-2019</t>
  </si>
  <si>
    <t>Reliability Indices for Towns &amp; Cities
in GESCOM for JUNE-2019</t>
  </si>
  <si>
    <t xml:space="preserve">Reliability Indices for Rural Areas
in GESCOM for JUNE-2019 </t>
  </si>
  <si>
    <t>Abstract of 11 kV Feeder Level Reliability Indices  in GESCOM  for the Month of MAY-2019 of FY: 2019-20</t>
  </si>
  <si>
    <t>Total No. of interruption during the month of JUNE-2019</t>
  </si>
  <si>
    <t>Outage due to incoming supply failure (in hrs.)
JUNE-2019</t>
  </si>
  <si>
    <t>Outage of 11 kV level      
( in Hrs.)
(JUNE-2019)</t>
  </si>
  <si>
    <t>Reliability From April-2019 to June-19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</si>
  <si>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june-2019)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june-2019</t>
  </si>
  <si>
    <t>*** Feeder realiability index of 11 kV feeder level  ={[Total No. of 11 kV feedersX24 Hrs.X No. of days from Apr-june]-[Outage duration of all 11 kV feeders during the month in hrs. as in column 8a ]}X100 / [Total No. of 11 kV feedersX24 hrs.X No. of days from june-2019)
**** Relibility of supply of power to consumers={[Total No. of feedersX24 hrs.X No. of days from Apr-june]-[Sum of outage duration including outages in higher voltages along with 11 kV outage during the month in hrs. as in column 5a+8a ]} X100 / [Total No. of feeders X24 hrs.X No. of days from june-2019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</si>
  <si>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june-2019)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june-2019)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</si>
  <si>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june-2019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june-2019)</t>
  </si>
  <si>
    <t>Abstract of 11 kV Feeder Level Reliability Indices  in GESCOM  for the Month of JUNE-2019 of FY: 2019-20</t>
  </si>
  <si>
    <t>Executive Engineer (Ele),</t>
  </si>
  <si>
    <t>SCADA,  Corporate Office,</t>
  </si>
  <si>
    <t xml:space="preserve"> GESCOM, Kalaburagi</t>
  </si>
  <si>
    <t>Abstract of 11 kV Feeder Level Reliability Indices  in GESCOM  for the Month of April-2019 of FY: 2019-20</t>
  </si>
  <si>
    <t>Total No. of interruption during the month of April-2019-20</t>
  </si>
  <si>
    <t>Outage due to incoming supply failure (in hrs.)
April-2019-20</t>
  </si>
  <si>
    <t xml:space="preserve">Cumulative outage due to incoming supply failure (in Hrs.) for FY: 2019-20
</t>
  </si>
  <si>
    <t>Outage of 11 kV level      
( in Hrs.)
(April-2019-20)</t>
  </si>
  <si>
    <t>Reliability for April-2019-20 month</t>
  </si>
  <si>
    <t>Cumulative outage duration of all feeders (in Hrs.) for 
 FY: 2019-20</t>
  </si>
  <si>
    <t>Reliability Indices for District Headquarters
in GESCOM for April-2019-20</t>
  </si>
  <si>
    <t>Reliability Indices for Towns &amp; Cities
in GESCOM for April-2019-20</t>
  </si>
  <si>
    <t>Outage due to incoming supply failure (in hrs.)
(April-2019-20)</t>
  </si>
  <si>
    <t>Total No. of interruption April-2019-20</t>
  </si>
  <si>
    <t>Reliability Indices for Rural Areas
in GESCOM for April-2019-20</t>
  </si>
  <si>
    <t>Outage due to incoming supply failure (in hrs.)
(april-2019-20)</t>
  </si>
  <si>
    <t xml:space="preserve">Cumulative outage due to incoming supply failure (in Hrs.) for FY:  2019-20
</t>
  </si>
  <si>
    <t>Relibility for April-2019 -20month</t>
  </si>
  <si>
    <t>Outage of 11 kV level      
( in Hrs.) (April-2019-20)</t>
  </si>
  <si>
    <t xml:space="preserve">Cumulative outage due to incoming supply failure (in Hrs.) for FY: 19-20
</t>
  </si>
  <si>
    <t>Cumulative outage of 11 kV level (in hrs.) for FY 2019-20</t>
  </si>
  <si>
    <t>Cumulative outage of 11 kV level (in hrs.) for FY:2019-20</t>
  </si>
  <si>
    <t>Cumulative outage of 11 kV level (in hrs.) for FY 19-20</t>
  </si>
  <si>
    <t>Cumulative outage due to incoming supply failure (in Hrs.) for FY: 19-20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</si>
  <si>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MAY-2019)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May-2019)</t>
  </si>
  <si>
    <t>Reliability Indices for District Headquarters
in GESCOM for JULY-2019</t>
  </si>
  <si>
    <t>Total No. of interruption during the month of JULY-2019</t>
  </si>
  <si>
    <t>Outage due to incoming supply failure (in hrs.)
JULY-2019</t>
  </si>
  <si>
    <t>Outage of 11 kV level      
( in Hrs.)
(JULY-2019)</t>
  </si>
  <si>
    <t>Reliability From April-2019 to JULY-19</t>
  </si>
  <si>
    <t>*** Feeder realiability index of 11 kV feeder level  ={[Total No. of 11 kV feedersX24 Hrs.X No. of days from Apr-JULY]-[Outage duration of all 11 kV feeders during the month in hrs. as in column 8a ]}X100 / [Total No. of 11 kV feedersX24 hrs.X No. of days from JULY-2019)
**** Relibility of supply of power to consumers={[Total No. of feedersX24 hrs.X No. of days from Apr-JULY]-[Sum of outage duration including outages in higher voltages along with 11 kV outage during the month in hrs. as in column 5a+8a ]} X100 / [Total No. of feeders X24 hrs.X No. of days from JULY-2019</t>
  </si>
  <si>
    <t>Reliability Indices for Towns &amp; Cities
in GESCOM for JULY-2019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</si>
  <si>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JULY-2019)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JULY-2019)</t>
  </si>
  <si>
    <t xml:space="preserve">Reliability Indices for Rural Areas
in GESCOM for JULY-2019 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</si>
  <si>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JULY-2019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JULY-2019)</t>
  </si>
  <si>
    <t>13482:52:00</t>
  </si>
  <si>
    <t>Reliability From April-2019 to July-19</t>
  </si>
  <si>
    <t>Abstract of 11 kV Feeder Level Reliability Indices  in GESCOM  for the Month of JULY-2019 of FY: 2019-20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</si>
  <si>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july-2019)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july-2019</t>
  </si>
  <si>
    <t>snd (iii)</t>
  </si>
  <si>
    <t>Chincoli Rural</t>
  </si>
  <si>
    <t>Reliability Indices for District Headquarters
in GESCOM for August-2019</t>
  </si>
  <si>
    <t>Total No. of interruption during the month of August-2019</t>
  </si>
  <si>
    <t>Outage due to incoming supply failure (in hrs.)
August-2019</t>
  </si>
  <si>
    <t>Outage of 11 kV level      
( in Hrs.)
(August-2019)</t>
  </si>
  <si>
    <t>Reliability From April-2019 to August-19</t>
  </si>
  <si>
    <t>*** Feeder realiability index of 11 kV feeder level  ={[Total No. of 11 kV feedersX24 Hrs.X No. of days from Apr-August]-[Outage duration of all 11 kV feeders during the month in hrs. as in column 8a ]}X100 / [Total No. of 11 kV feedersX24 hrs.X No. of days from August-2019)
**** Relibility of supply of power to consumers={[Total No. of feedersX24 hrs.X No. of days from Apr-August]-[Sum of outage duration including outages in higher voltages along with 11 kV outage during the month in hrs. as in column 5a+8a ]} X100 / [Total No. of feeders X24 hrs.X No. of days from August-2019</t>
  </si>
  <si>
    <t>Reliability Indices for Towns &amp; Cities
in GESCOM for August-2019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</si>
  <si>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August-2019)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August-2019)</t>
  </si>
  <si>
    <t xml:space="preserve">Reliability Indices for Rural Areas
in GESCOM for August-2019 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</si>
  <si>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August-2019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August-2019)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</si>
  <si>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August-2019)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August-2019</t>
  </si>
  <si>
    <t>Abstract of 11 kV Feeder Level Reliability Indices  in GESCOM  for the Month of August-2019 of FY: 2019-20</t>
  </si>
  <si>
    <t xml:space="preserve">Reliability Indices for Rural Areas
in GESCOM for September-2019 </t>
  </si>
  <si>
    <t>Total No. of interruption during the month of September-2019</t>
  </si>
  <si>
    <t>Outage due to incoming supply failure (in hrs.)
September-2019</t>
  </si>
  <si>
    <t>Outage of 11 kV level      
( in Hrs.)
(September-2019)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</si>
  <si>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September-2019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September-2019)</t>
  </si>
  <si>
    <t>Reliability From April-2019 to September-19</t>
  </si>
  <si>
    <t>Reliability Indices for Towns &amp; Cities
in GESCOM for September-2019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</si>
  <si>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September-2019)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September-2019)</t>
  </si>
  <si>
    <t>Reliability Indices for District Headquarters
in GESCOM for September-2019</t>
  </si>
  <si>
    <t>*** Feeder realiability index of 11 kV feeder level  ={[Total No. of 11 kV feedersX24 Hrs.X No. of days from Apr-August]-[Outage duration of all 11 kV feeders during the month in hrs. as in column 8a ]}X100 / [Total No. of 11 kV feedersX24 hrs.X No. of days from September-2019)
**** Relibility of supply of power to consumers={[Total No. of feedersX24 hrs.X No. of days from Apr-August]-[Sum of outage duration including outages in higher voltages along with 11 kV outage during the month in hrs. as in column 5a+8a ]} X100 / [Total No. of feeders X24 hrs.X No. of days from September-2019</t>
  </si>
  <si>
    <t>10043:01:00</t>
  </si>
  <si>
    <t>rural aeas =r(16hrs)+njy(24)+ip(06)+ind(24)+ws(24)=2201hrs*no of feeders=277326hrs</t>
  </si>
  <si>
    <t>Abstract of 11 kV Feeder Level Reliability Indices  in GESCOM  for the Month of September-2019 of FY: 2019-20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</si>
  <si>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September-2019)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September-2019</t>
  </si>
  <si>
    <t>Abstract of 11 kV Feeder Level Reliability Indices  in GESCOM  for the Month of Oct-2019 of FY: 2019-20</t>
  </si>
  <si>
    <t>Reliability Indices for District Headquarters
in GESCOM for October-2019</t>
  </si>
  <si>
    <t xml:space="preserve">Reliability Indices for Rural Areas
in GESCOM for October-2019 </t>
  </si>
  <si>
    <t>Total No. of interruption during the month of October-2019</t>
  </si>
  <si>
    <t>Outage due to incoming supply failure (in hrs.)
October-2019</t>
  </si>
  <si>
    <t>Outage of 11 kV level      
( in Hrs.)
(October-2019)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</si>
  <si>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October-2019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October-2019)</t>
  </si>
  <si>
    <t>Reliability From April-2019 to october-19</t>
  </si>
  <si>
    <t>Reliability Indices for Towns &amp; Cities
in GESCOM for October-2019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</si>
  <si>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October-2019)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October-2019)</t>
  </si>
  <si>
    <t>Reliability From April-2019 to October-19</t>
  </si>
  <si>
    <t>*** Feeder realiability index of 11 kV feeder level  ={[Total No. of 11 kV feedersX24 Hrs.X No. of days from Apr-August]-[Outage duration of all 11 kV feeders during the month in hrs. as in column 8a ]}X100 / [Total No. of 11 kV feedersX24 hrs.X No. of days from October-2019)
**** Relibility of supply of power to consumers={[Total No. of feedersX24 hrs.X No. of days from Apr-August]-[Sum of outage duration including outages in higher voltages along with 11 kV outage during the month in hrs. as in column 5a+8a ]} X100 / [Total No. of feeders X24 hrs.X No. of days from October-2019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</si>
  <si>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October-2019)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October-2019</t>
  </si>
  <si>
    <t>Abstract of 11 kV Feeder Level Reliability Indices  in GESCOM  for the Month of NOVEMBER-2019 of FY: 2019-20</t>
  </si>
  <si>
    <t>Total No. of interruption during the month of NOVEMBER-2019</t>
  </si>
  <si>
    <t>Outage due to incoming supply failure (in hrs.)
NOVEMBER-2019</t>
  </si>
  <si>
    <t>Outage of 11 kV level      
( in Hrs.)
(NOVEMBER-2019)</t>
  </si>
  <si>
    <t>Reliability From April-2019 to NOVEMBER-19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</si>
  <si>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NOVEMBER-2019)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NOVEMBER-2019</t>
  </si>
  <si>
    <t>Reliability Indices for District Headquarters
in GESCOM for NOVEMBER-2019</t>
  </si>
  <si>
    <t>*** Feeder realiability index of 11 kV feeder level  ={[Total No. of 11 kV feedersX24 Hrs.X No. of days from Apr-August]-[Outage duration of all 11 kV feeders during the month in hrs. as in column 8a ]}X100 / [Total No. of 11 kV feedersX24 hrs.X No. of days from NOVEMBER-2019)
**** Relibility of supply of power to consumers={[Total No. of feedersX24 hrs.X No. of days from Apr-August]-[Sum of outage duration including outages in higher voltages along with 11 kV outage during the month in hrs. as in column 5a+8a ]} X100 / [Total No. of feeders X24 hrs.X No. of days from NOVEMBER-2019</t>
  </si>
  <si>
    <t>Reliability Indices for Towns &amp; Cities
in GESCOM for NOVEMBER-2019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</si>
  <si>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NOVEMBER-2019)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NOVEMBER-2019)</t>
  </si>
  <si>
    <t xml:space="preserve">Reliability Indices for Rural Areas
in GESCOM for NOVEMBER-2019 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</si>
  <si>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NOVEMBER-2019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NOVEMBER-2019)</t>
  </si>
  <si>
    <t>Total No. of interruption during the month of NOV-2019</t>
  </si>
  <si>
    <t>Outage due to incoming supply failure (in hrs.)
NOV-2019</t>
  </si>
  <si>
    <t>12222:10:00</t>
  </si>
  <si>
    <t>12222:10</t>
  </si>
  <si>
    <t>Abstract of 11 kV Feeder Level Reliability Indices  in GESCOM  for the Month of DECEMBER-2019 of FY: 2019-20</t>
  </si>
  <si>
    <t>Total No. of interruption during the month of DECEMBER-2019</t>
  </si>
  <si>
    <t>Outage due to incoming supply failure (in hrs.)
DECEMBER-2019</t>
  </si>
  <si>
    <t>Outage of 11 kV level      
( in Hrs.)
(DECEMBER-2019)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</si>
  <si>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DECEMBER-2019)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DECEMBER-2019</t>
  </si>
  <si>
    <t>Reliability From April-2019 to DECEMBER-19</t>
  </si>
  <si>
    <t>Reliability Indices for District Headquarters
in GESCOM for DECEMBER-2019</t>
  </si>
  <si>
    <t>*** Feeder realiability index of 11 kV feeder level  ={[Total No. of 11 kV feedersX24 Hrs.X No. of days from Apr-August]-[Outage duration of all 11 kV feeders during the month in hrs. as in column 8a ]}X100 / [Total No. of 11 kV feedersX24 hrs.X No. of days from DECEMBER-2019)
**** Relibility of supply of power to consumers={[Total No. of feedersX24 hrs.X No. of days from Apr-August]-[Sum of outage duration including outages in higher voltages along with 11 kV outage during the month in hrs. as in column 5a+8a ]} X100 / [Total No. of feeders X24 hrs.X No. of days from DECEMBER-2019</t>
  </si>
  <si>
    <t>Total No. of interruption during the month of DEC-2019</t>
  </si>
  <si>
    <t>Outage due to incoming supply failure (in hrs.)
DEC-2019</t>
  </si>
  <si>
    <t>Reliability Indices for Towns &amp; Cities
in GESCOM for DECEMBER-2019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</si>
  <si>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DECEMBER-2019)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DECEMBER-2019)</t>
  </si>
  <si>
    <t xml:space="preserve">Reliability Indices for Rural Areas
in GESCOM for DECEMBER-2019 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</si>
  <si>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DECEMBER-2019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DECEMBER-2019)</t>
  </si>
  <si>
    <t>Total No. of interruption during the month of JANUARY-2020</t>
  </si>
  <si>
    <t>Outage due to incoming supply failure (in hrs.)
JANUARY-2020</t>
  </si>
  <si>
    <t>Outage of 11 kV level      
( in Hrs.)
(JANUARY-2020)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</si>
  <si>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JANUARY-2020)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JANUARY-2020</t>
  </si>
  <si>
    <t>Abstract of 11 kV Feeder Level Reliability Indices  in GESCOM  for the Month of JANUARY-2020 of FY: 2019-20</t>
  </si>
  <si>
    <t>Reliability Indices for District Headquarters
in GESCOM for JANUARY-2020</t>
  </si>
  <si>
    <t>*** Feeder realiability index of 11 kV feeder level  ={[Total No. of 11 kV feedersX24 Hrs.X No. of days from Apr-August]-[Outage duration of all 11 kV feeders during the month in hrs. as in column 8a ]}X100 / [Total No. of 11 kV feedersX24 hrs.X No. of days from JANUARY-2020)
**** Relibility of supply of power to consumers={[Total No. of feedersX24 hrs.X No. of days from Apr-August]-[Sum of outage duration including outages in higher voltages along with 11 kV outage during the month in hrs. as in column 5a+8a ]} X100 / [Total No. of feeders X24 hrs.X No. of days from JANUARY-2020</t>
  </si>
  <si>
    <t>Reliability From April-2019 to january-2020</t>
  </si>
  <si>
    <t>Outage due to incoming supply failure (in hrs.)
JAN-2020</t>
  </si>
  <si>
    <t>Total No. of interruption during the month of JAN-2019</t>
  </si>
  <si>
    <t>Reliability Indices for Towns &amp; Cities
in GESCOM for JANUARY-2020</t>
  </si>
  <si>
    <t>Total No. of interruption during the month of JAN-2020</t>
  </si>
  <si>
    <t>Outage of 11 kV level      
( in Hrs.)
(JANUARY-2019)</t>
  </si>
  <si>
    <t>Reliability From April-2019 to JANUARY-20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</si>
  <si>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JANUARY-2020)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JANUARY-2020)</t>
  </si>
  <si>
    <t>Reliability Indices for Rural Areas
in GESCOM for JANUARY-2020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</si>
  <si>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JANUARY-2020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JANUARY-2020)</t>
  </si>
  <si>
    <t>Reliability From April-2019 to JANUARY-19</t>
  </si>
  <si>
    <t>Abstract of 11 kV Feeder Level Reliability Indices  in GESCOM  for the Month of FEBRUARY-2020 of FY: 2019-20</t>
  </si>
  <si>
    <t>Total No. of interruption during the month of FEBRUARY-2020</t>
  </si>
  <si>
    <t>Outage due to incoming supply failure (in hrs.)
FEBRUARY-2020</t>
  </si>
  <si>
    <t>Outage of 11 kV level      
( in Hrs.)
(FEBRUARY-2020)</t>
  </si>
  <si>
    <t>Reliability From April-2019 to FEBRUARY-19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</si>
  <si>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FEBRUARY-2020)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FEBRUARY-2020</t>
  </si>
  <si>
    <t>Reliability Indices for District Headquarters
in GESCOM for FEBRUARY-2020</t>
  </si>
  <si>
    <t>Reliability From April-2019 to FEBRUARY-2020</t>
  </si>
  <si>
    <t>*** Feeder realiability index of 11 kV feeder level  ={[Total No. of 11 kV feedersX24 Hrs.X No. of days from Apr-August]-[Outage duration of all 11 kV feeders during the month in hrs. as in column 8a ]}X100 / [Total No. of 11 kV feedersX24 hrs.X No. of days from FEBRUARY-2020)
**** Relibility of supply of power to consumers={[Total No. of feedersX24 hrs.X No. of days from Apr-August]-[Sum of outage duration including outages in higher voltages along with 11 kV outage during the month in hrs. as in column 5a+8a ]} X100 / [Total No. of feeders X24 hrs.X No. of days from FEBRUARY-2020</t>
  </si>
  <si>
    <t>Outage due to incoming supply failure (in hrs.)
FEB-2020</t>
  </si>
  <si>
    <t>Total No. of interruption during the month of FEB-2019</t>
  </si>
  <si>
    <t>Reliability Indices for Rural Areas
in GESCOM for FEBUARY-2020</t>
  </si>
  <si>
    <t>Total No. of interruption during the month of FEB-2020</t>
  </si>
  <si>
    <t>Outage of 11 kV level      
( in Hrs.)
(FEBUARY-2020)</t>
  </si>
  <si>
    <t>Reliability From April-2019 to FEBUARY-19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</si>
  <si>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FEBUARY-2020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FEBUARY-2020)</t>
  </si>
  <si>
    <t>27:75:00</t>
  </si>
  <si>
    <t>14663:24:00</t>
  </si>
  <si>
    <t>Abstract of 11 kV Feeder Level Reliability Indices  in GESCOM  for the Month of MARCH-2020 of FY: 2019-20</t>
  </si>
  <si>
    <t>Total No. of interruption during the month of MARCH-2020</t>
  </si>
  <si>
    <t>Outage due to incoming supply failure (in hrs.)
MARCH-2020</t>
  </si>
  <si>
    <t>Outage of 11 kV level      
( in Hrs.)
(MARCH-2020)</t>
  </si>
  <si>
    <t>Reliability From April-2019 to MARCH-19</t>
  </si>
  <si>
    <t>*** Feeder realiability index of 11 kV feeder level  ={[Total No. of 11 kV feedersX24 Hrs.X No. of days from Apr-junel]-[Outage duration of all 11 kV feeders during the month in hrs. as in column 8a ]}X100 / [Total No. of 11 kV feedersX24 hrs.X No. of days from MARCH-2020)
**** Relibility of supply of power to consumers={[Total No. of feedersX24 hrs.X No. of days from Apr-June19]-[Sum of outage duration including outages in higher voltages along with 11 kV outage during the month in hrs. as in column 5a+8a ]} X100 / [Total No. of feeders X24 hrs.X No. of days from MARCH-2020</t>
  </si>
  <si>
    <t>Reliability Indices for District Headquarters
in GESCOM for MARCH-2020</t>
  </si>
  <si>
    <t>Reliability From April-2019 to MARCH-2020</t>
  </si>
  <si>
    <t>*** Feeder realiability index of 11 kV feeder level  ={[Total No. of 11 kV feedersX24 Hrs.X No. of days from Apr-August]-[Outage duration of all 11 kV feeders during the month in hrs. as in column 8a ]}X100 / [Total No. of 11 kV feedersX24 hrs.X No. of days from MARCH-2020)
**** Relibility of supply of power to consumers={[Total No. of feedersX24 hrs.X No. of days from Apr-August]-[Sum of outage duration including outages in higher voltages along with 11 kV outage during the month in hrs. as in column 5a+8a ]} X100 / [Total No. of feeders X24 hrs.X No. of days from MARCH-2020</t>
  </si>
  <si>
    <t>Outage due to incoming supply failure (in hrs.)
MAR-2020</t>
  </si>
  <si>
    <t>Reliability Indices for Towns &amp; Cities
in GESCOM for MARCH-2020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</si>
  <si>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MARCH-2020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MARCH-2020)</t>
  </si>
  <si>
    <t>Reliability Indices for Rural Areas
in GESCOM for MARCH-2020</t>
  </si>
  <si>
    <t>Total No. of interruption during the month of MAR-2020</t>
  </si>
  <si>
    <t>Reliability From April-2019 to MARCH-20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</si>
  <si>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MARCH-2020)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MARCH-2020)</t>
  </si>
  <si>
    <t>Outage of 11 kV level      
( in Hrs.)
(MAR-2020)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</si>
</sst>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;[Red]0.00"/>
    <numFmt numFmtId="166" formatCode="0.000"/>
    <numFmt numFmtId="167" formatCode="0.00000"/>
    <numFmt numFmtId="168" formatCode="[h]:mm:ss;@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u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name val="Book Antiqua"/>
      <family val="1"/>
    </font>
    <font>
      <sz val="12"/>
      <name val="Book Antiqua"/>
      <family val="1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b/>
      <u/>
      <sz val="24"/>
      <name val="Calibri Light"/>
      <family val="1"/>
      <scheme val="major"/>
    </font>
    <font>
      <sz val="18"/>
      <name val="Calibri Light"/>
      <family val="1"/>
      <scheme val="major"/>
    </font>
    <font>
      <b/>
      <sz val="18"/>
      <name val="Calibri Light"/>
      <family val="1"/>
      <scheme val="major"/>
    </font>
    <font>
      <u/>
      <sz val="24"/>
      <name val="Calibri Light"/>
      <family val="1"/>
      <scheme val="major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sz val="13"/>
      <name val="Calibri Light"/>
      <family val="1"/>
      <scheme val="maj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 Light"/>
      <family val="1"/>
      <scheme val="major"/>
    </font>
    <font>
      <b/>
      <sz val="13"/>
      <name val="Calibri"/>
      <family val="2"/>
      <scheme val="minor"/>
    </font>
    <font>
      <b/>
      <u/>
      <sz val="26"/>
      <name val="Calibri Light"/>
      <family val="1"/>
      <scheme val="major"/>
    </font>
    <font>
      <sz val="11"/>
      <name val="Calibri Light"/>
      <family val="1"/>
      <scheme val="major"/>
    </font>
    <font>
      <sz val="14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Bodoni MT"/>
      <family val="1"/>
    </font>
    <font>
      <sz val="11"/>
      <color theme="1"/>
      <name val="Bodoni MT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name val="Book Antiqua"/>
      <family val="1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</cellStyleXfs>
  <cellXfs count="426">
    <xf numFmtId="0" fontId="0" fillId="0" borderId="0" xfId="0"/>
    <xf numFmtId="0" fontId="2" fillId="0" borderId="0" xfId="1" applyFont="1" applyAlignment="1"/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2" fillId="0" borderId="0" xfId="1" applyFont="1"/>
    <xf numFmtId="0" fontId="8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64" fontId="12" fillId="2" borderId="1" xfId="1" quotePrefix="1" applyNumberFormat="1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12" fillId="2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2" fontId="12" fillId="2" borderId="1" xfId="1" quotePrefix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2" fontId="13" fillId="2" borderId="1" xfId="1" quotePrefix="1" applyNumberFormat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2" fontId="11" fillId="2" borderId="6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6" fillId="3" borderId="1" xfId="2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0" fontId="17" fillId="0" borderId="0" xfId="1" applyFont="1"/>
    <xf numFmtId="0" fontId="10" fillId="0" borderId="6" xfId="1" applyFont="1" applyBorder="1" applyAlignment="1">
      <alignment horizontal="center" vertical="center"/>
    </xf>
    <xf numFmtId="164" fontId="18" fillId="0" borderId="0" xfId="1" applyNumberFormat="1" applyFont="1"/>
    <xf numFmtId="0" fontId="18" fillId="0" borderId="0" xfId="1" applyFont="1"/>
    <xf numFmtId="0" fontId="2" fillId="0" borderId="0" xfId="1" applyFont="1" applyBorder="1" applyAlignment="1">
      <alignment horizontal="center" vertical="center"/>
    </xf>
    <xf numFmtId="0" fontId="20" fillId="0" borderId="0" xfId="1" applyFont="1" applyFill="1"/>
    <xf numFmtId="0" fontId="21" fillId="0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 vertical="center"/>
    </xf>
    <xf numFmtId="165" fontId="21" fillId="2" borderId="0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3" fillId="0" borderId="0" xfId="1" applyFont="1" applyFill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/>
    </xf>
    <xf numFmtId="0" fontId="24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165" fontId="26" fillId="2" borderId="1" xfId="2" applyNumberFormat="1" applyFont="1" applyFill="1" applyBorder="1" applyAlignment="1">
      <alignment horizontal="center" vertical="center" wrapText="1"/>
    </xf>
    <xf numFmtId="165" fontId="25" fillId="0" borderId="1" xfId="2" applyNumberFormat="1" applyFont="1" applyFill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/>
    </xf>
    <xf numFmtId="2" fontId="27" fillId="0" borderId="1" xfId="2" applyNumberFormat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165" fontId="25" fillId="2" borderId="1" xfId="0" applyNumberFormat="1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/>
    </xf>
    <xf numFmtId="0" fontId="28" fillId="0" borderId="1" xfId="1" quotePrefix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" fontId="25" fillId="2" borderId="1" xfId="1" applyNumberFormat="1" applyFont="1" applyFill="1" applyBorder="1" applyAlignment="1">
      <alignment horizontal="center" vertical="center"/>
    </xf>
    <xf numFmtId="165" fontId="25" fillId="2" borderId="1" xfId="1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5" fillId="0" borderId="4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165" fontId="25" fillId="2" borderId="4" xfId="2" applyNumberFormat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center"/>
    </xf>
    <xf numFmtId="165" fontId="25" fillId="2" borderId="6" xfId="0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4" fillId="3" borderId="6" xfId="1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/>
    </xf>
    <xf numFmtId="165" fontId="29" fillId="3" borderId="1" xfId="0" applyNumberFormat="1" applyFont="1" applyFill="1" applyBorder="1" applyAlignment="1">
      <alignment horizontal="center" vertical="center"/>
    </xf>
    <xf numFmtId="1" fontId="29" fillId="3" borderId="1" xfId="1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center" vertical="center"/>
    </xf>
    <xf numFmtId="2" fontId="27" fillId="3" borderId="1" xfId="1" applyNumberFormat="1" applyFont="1" applyFill="1" applyBorder="1" applyAlignment="1">
      <alignment horizontal="center" vertical="center"/>
    </xf>
    <xf numFmtId="2" fontId="30" fillId="3" borderId="1" xfId="1" applyNumberFormat="1" applyFont="1" applyFill="1" applyBorder="1" applyAlignment="1">
      <alignment horizontal="center" vertical="center"/>
    </xf>
    <xf numFmtId="2" fontId="30" fillId="3" borderId="1" xfId="2" applyNumberFormat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/>
    </xf>
    <xf numFmtId="0" fontId="24" fillId="0" borderId="0" xfId="1" applyFont="1" applyFill="1"/>
    <xf numFmtId="0" fontId="24" fillId="0" borderId="0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165" fontId="24" fillId="2" borderId="0" xfId="1" applyNumberFormat="1" applyFont="1" applyFill="1"/>
    <xf numFmtId="0" fontId="24" fillId="2" borderId="0" xfId="1" applyFont="1" applyFill="1"/>
    <xf numFmtId="0" fontId="24" fillId="2" borderId="1" xfId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 wrapText="1"/>
    </xf>
    <xf numFmtId="2" fontId="24" fillId="0" borderId="1" xfId="2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/>
    </xf>
    <xf numFmtId="2" fontId="24" fillId="2" borderId="1" xfId="0" quotePrefix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/>
    </xf>
    <xf numFmtId="2" fontId="24" fillId="2" borderId="6" xfId="1" applyNumberFormat="1" applyFont="1" applyFill="1" applyBorder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2" fontId="32" fillId="2" borderId="1" xfId="0" quotePrefix="1" applyNumberFormat="1" applyFont="1" applyFill="1" applyBorder="1" applyAlignment="1">
      <alignment horizontal="center" vertical="center" wrapText="1"/>
    </xf>
    <xf numFmtId="2" fontId="33" fillId="2" borderId="2" xfId="1" quotePrefix="1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/>
    </xf>
    <xf numFmtId="1" fontId="23" fillId="3" borderId="6" xfId="1" applyNumberFormat="1" applyFont="1" applyFill="1" applyBorder="1" applyAlignment="1">
      <alignment horizontal="center" vertical="center"/>
    </xf>
    <xf numFmtId="2" fontId="24" fillId="3" borderId="1" xfId="2" applyNumberFormat="1" applyFont="1" applyFill="1" applyBorder="1" applyAlignment="1">
      <alignment horizontal="center" vertical="center" wrapText="1"/>
    </xf>
    <xf numFmtId="164" fontId="23" fillId="3" borderId="6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" fontId="38" fillId="0" borderId="6" xfId="1" applyNumberFormat="1" applyFont="1" applyFill="1" applyBorder="1" applyAlignment="1">
      <alignment horizontal="center" vertical="center"/>
    </xf>
    <xf numFmtId="2" fontId="38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/>
    </xf>
    <xf numFmtId="0" fontId="37" fillId="0" borderId="9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7" fillId="0" borderId="9" xfId="0" applyFont="1" applyBorder="1" applyAlignment="1">
      <alignment horizontal="left" vertical="center"/>
    </xf>
    <xf numFmtId="0" fontId="37" fillId="0" borderId="11" xfId="0" applyFont="1" applyBorder="1" applyAlignment="1">
      <alignment horizontal="center" vertical="center"/>
    </xf>
    <xf numFmtId="2" fontId="37" fillId="0" borderId="11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/>
    <xf numFmtId="0" fontId="40" fillId="0" borderId="1" xfId="0" applyFont="1" applyBorder="1" applyAlignment="1">
      <alignment horizontal="center" vertical="center"/>
    </xf>
    <xf numFmtId="17" fontId="41" fillId="0" borderId="1" xfId="0" applyNumberFormat="1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" fontId="38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2" fontId="38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/>
    </xf>
    <xf numFmtId="0" fontId="37" fillId="0" borderId="1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43" fillId="0" borderId="0" xfId="1" applyFont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/>
    </xf>
    <xf numFmtId="46" fontId="10" fillId="3" borderId="0" xfId="0" applyNumberFormat="1" applyFont="1" applyFill="1" applyBorder="1" applyAlignment="1">
      <alignment horizontal="center" vertical="center"/>
    </xf>
    <xf numFmtId="0" fontId="24" fillId="2" borderId="0" xfId="1" applyFont="1" applyFill="1" applyBorder="1"/>
    <xf numFmtId="0" fontId="24" fillId="0" borderId="0" xfId="1" applyFont="1" applyFill="1" applyBorder="1"/>
    <xf numFmtId="166" fontId="11" fillId="2" borderId="1" xfId="1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21" fontId="17" fillId="0" borderId="0" xfId="1" applyNumberFormat="1" applyFont="1"/>
    <xf numFmtId="21" fontId="24" fillId="0" borderId="0" xfId="1" applyNumberFormat="1" applyFont="1" applyFill="1" applyAlignment="1">
      <alignment horizontal="center" vertical="center"/>
    </xf>
    <xf numFmtId="21" fontId="20" fillId="0" borderId="0" xfId="1" applyNumberFormat="1" applyFont="1" applyFill="1"/>
    <xf numFmtId="166" fontId="12" fillId="2" borderId="1" xfId="1" quotePrefix="1" applyNumberFormat="1" applyFont="1" applyFill="1" applyBorder="1" applyAlignment="1">
      <alignment horizontal="center" vertical="center"/>
    </xf>
    <xf numFmtId="2" fontId="24" fillId="2" borderId="0" xfId="1" applyNumberFormat="1" applyFont="1" applyFill="1"/>
    <xf numFmtId="0" fontId="16" fillId="0" borderId="1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45" fillId="0" borderId="1" xfId="1" applyFont="1" applyBorder="1" applyAlignment="1">
      <alignment horizontal="center" vertical="center"/>
    </xf>
    <xf numFmtId="0" fontId="45" fillId="0" borderId="1" xfId="1" applyFont="1" applyFill="1" applyBorder="1" applyAlignment="1">
      <alignment horizontal="center" vertical="center"/>
    </xf>
    <xf numFmtId="165" fontId="46" fillId="2" borderId="1" xfId="1" quotePrefix="1" applyNumberFormat="1" applyFont="1" applyFill="1" applyBorder="1" applyAlignment="1">
      <alignment horizontal="center" vertical="center"/>
    </xf>
    <xf numFmtId="165" fontId="45" fillId="0" borderId="1" xfId="1" applyNumberFormat="1" applyFont="1" applyBorder="1" applyAlignment="1">
      <alignment horizontal="center" vertical="center"/>
    </xf>
    <xf numFmtId="2" fontId="45" fillId="0" borderId="1" xfId="1" applyNumberFormat="1" applyFont="1" applyBorder="1" applyAlignment="1">
      <alignment horizontal="center" vertical="center"/>
    </xf>
    <xf numFmtId="2" fontId="45" fillId="0" borderId="2" xfId="1" applyNumberFormat="1" applyFont="1" applyBorder="1" applyAlignment="1">
      <alignment horizontal="center" vertical="center"/>
    </xf>
    <xf numFmtId="2" fontId="45" fillId="0" borderId="2" xfId="2" applyNumberFormat="1" applyFont="1" applyFill="1" applyBorder="1" applyAlignment="1">
      <alignment horizontal="center" vertical="center" wrapText="1"/>
    </xf>
    <xf numFmtId="0" fontId="45" fillId="0" borderId="6" xfId="1" applyFont="1" applyBorder="1" applyAlignment="1">
      <alignment horizontal="center" vertical="center"/>
    </xf>
    <xf numFmtId="0" fontId="45" fillId="0" borderId="6" xfId="1" applyFont="1" applyFill="1" applyBorder="1" applyAlignment="1">
      <alignment horizontal="center" vertical="center"/>
    </xf>
    <xf numFmtId="165" fontId="45" fillId="0" borderId="6" xfId="0" applyNumberFormat="1" applyFont="1" applyBorder="1" applyAlignment="1">
      <alignment horizontal="center" vertical="center"/>
    </xf>
    <xf numFmtId="2" fontId="45" fillId="2" borderId="1" xfId="1" applyNumberFormat="1" applyFont="1" applyFill="1" applyBorder="1" applyAlignment="1">
      <alignment horizontal="center" vertical="center"/>
    </xf>
    <xf numFmtId="2" fontId="45" fillId="2" borderId="2" xfId="1" applyNumberFormat="1" applyFont="1" applyFill="1" applyBorder="1" applyAlignment="1">
      <alignment horizontal="center" vertical="center"/>
    </xf>
    <xf numFmtId="2" fontId="45" fillId="2" borderId="2" xfId="2" applyNumberFormat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/>
    </xf>
    <xf numFmtId="165" fontId="45" fillId="2" borderId="1" xfId="1" applyNumberFormat="1" applyFont="1" applyFill="1" applyBorder="1" applyAlignment="1">
      <alignment horizontal="center" vertical="center"/>
    </xf>
    <xf numFmtId="0" fontId="46" fillId="2" borderId="1" xfId="1" applyFont="1" applyFill="1" applyBorder="1" applyAlignment="1">
      <alignment horizontal="center" vertical="center"/>
    </xf>
    <xf numFmtId="0" fontId="46" fillId="0" borderId="1" xfId="1" applyFont="1" applyFill="1" applyBorder="1" applyAlignment="1">
      <alignment horizontal="center" vertical="center"/>
    </xf>
    <xf numFmtId="0" fontId="45" fillId="2" borderId="10" xfId="1" applyFont="1" applyFill="1" applyBorder="1" applyAlignment="1">
      <alignment horizontal="center" vertical="center"/>
    </xf>
    <xf numFmtId="165" fontId="45" fillId="2" borderId="1" xfId="0" applyNumberFormat="1" applyFont="1" applyFill="1" applyBorder="1" applyAlignment="1">
      <alignment horizontal="center" vertical="center"/>
    </xf>
    <xf numFmtId="165" fontId="47" fillId="2" borderId="1" xfId="0" applyNumberFormat="1" applyFont="1" applyFill="1" applyBorder="1" applyAlignment="1">
      <alignment horizontal="center" vertical="center"/>
    </xf>
    <xf numFmtId="2" fontId="45" fillId="0" borderId="1" xfId="2" applyNumberFormat="1" applyFont="1" applyFill="1" applyBorder="1" applyAlignment="1">
      <alignment horizontal="center" vertical="center" wrapText="1"/>
    </xf>
    <xf numFmtId="0" fontId="48" fillId="3" borderId="1" xfId="1" applyFont="1" applyFill="1" applyBorder="1" applyAlignment="1">
      <alignment horizontal="center" vertical="center"/>
    </xf>
    <xf numFmtId="2" fontId="48" fillId="3" borderId="1" xfId="1" applyNumberFormat="1" applyFont="1" applyFill="1" applyBorder="1" applyAlignment="1">
      <alignment horizontal="center" vertical="center"/>
    </xf>
    <xf numFmtId="1" fontId="48" fillId="3" borderId="1" xfId="1" applyNumberFormat="1" applyFont="1" applyFill="1" applyBorder="1" applyAlignment="1">
      <alignment horizontal="center" vertical="center"/>
    </xf>
    <xf numFmtId="2" fontId="45" fillId="3" borderId="1" xfId="1" applyNumberFormat="1" applyFont="1" applyFill="1" applyBorder="1" applyAlignment="1">
      <alignment horizontal="center" vertical="center"/>
    </xf>
    <xf numFmtId="2" fontId="48" fillId="3" borderId="1" xfId="2" applyNumberFormat="1" applyFont="1" applyFill="1" applyBorder="1" applyAlignment="1">
      <alignment horizontal="center" vertical="center" wrapText="1"/>
    </xf>
    <xf numFmtId="2" fontId="26" fillId="3" borderId="1" xfId="2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/>
    </xf>
    <xf numFmtId="1" fontId="26" fillId="2" borderId="1" xfId="1" applyNumberFormat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165" fontId="26" fillId="2" borderId="6" xfId="1" applyNumberFormat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2" fontId="26" fillId="2" borderId="1" xfId="1" applyNumberFormat="1" applyFont="1" applyFill="1" applyBorder="1" applyAlignment="1">
      <alignment horizontal="center" vertical="center"/>
    </xf>
    <xf numFmtId="0" fontId="26" fillId="3" borderId="6" xfId="1" applyFont="1" applyFill="1" applyBorder="1" applyAlignment="1">
      <alignment horizontal="center" vertical="center"/>
    </xf>
    <xf numFmtId="2" fontId="26" fillId="3" borderId="6" xfId="0" applyNumberFormat="1" applyFont="1" applyFill="1" applyBorder="1" applyAlignment="1">
      <alignment horizontal="center" vertical="center"/>
    </xf>
    <xf numFmtId="1" fontId="26" fillId="3" borderId="6" xfId="1" applyNumberFormat="1" applyFont="1" applyFill="1" applyBorder="1" applyAlignment="1">
      <alignment horizontal="center" vertical="center"/>
    </xf>
    <xf numFmtId="164" fontId="26" fillId="3" borderId="6" xfId="1" applyNumberFormat="1" applyFont="1" applyFill="1" applyBorder="1" applyAlignment="1">
      <alignment horizontal="center" vertical="center"/>
    </xf>
    <xf numFmtId="2" fontId="26" fillId="0" borderId="1" xfId="1" applyNumberFormat="1" applyFont="1" applyBorder="1" applyAlignment="1">
      <alignment horizontal="center" vertical="center"/>
    </xf>
    <xf numFmtId="165" fontId="26" fillId="2" borderId="1" xfId="0" quotePrefix="1" applyNumberFormat="1" applyFont="1" applyFill="1" applyBorder="1" applyAlignment="1">
      <alignment horizontal="center" vertical="center" wrapText="1"/>
    </xf>
    <xf numFmtId="165" fontId="26" fillId="2" borderId="2" xfId="1" quotePrefix="1" applyNumberFormat="1" applyFont="1" applyFill="1" applyBorder="1" applyAlignment="1">
      <alignment horizontal="center" vertical="center"/>
    </xf>
    <xf numFmtId="2" fontId="26" fillId="3" borderId="1" xfId="1" applyNumberFormat="1" applyFont="1" applyFill="1" applyBorder="1" applyAlignment="1">
      <alignment horizontal="center" vertical="center"/>
    </xf>
    <xf numFmtId="0" fontId="49" fillId="0" borderId="1" xfId="1" applyFont="1" applyFill="1" applyBorder="1" applyAlignment="1">
      <alignment horizontal="center" vertical="center"/>
    </xf>
    <xf numFmtId="165" fontId="49" fillId="2" borderId="1" xfId="2" applyNumberFormat="1" applyFont="1" applyFill="1" applyBorder="1" applyAlignment="1">
      <alignment horizontal="center" vertical="center" wrapText="1"/>
    </xf>
    <xf numFmtId="0" fontId="49" fillId="2" borderId="1" xfId="1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/>
    </xf>
    <xf numFmtId="165" fontId="49" fillId="2" borderId="1" xfId="0" applyNumberFormat="1" applyFont="1" applyFill="1" applyBorder="1" applyAlignment="1">
      <alignment horizontal="center" vertical="center" wrapText="1"/>
    </xf>
    <xf numFmtId="0" fontId="49" fillId="0" borderId="1" xfId="1" applyFont="1" applyBorder="1" applyAlignment="1">
      <alignment horizontal="center" vertical="center"/>
    </xf>
    <xf numFmtId="165" fontId="49" fillId="0" borderId="6" xfId="2" applyNumberFormat="1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/>
    </xf>
    <xf numFmtId="165" fontId="49" fillId="0" borderId="1" xfId="1" applyNumberFormat="1" applyFont="1" applyBorder="1" applyAlignment="1">
      <alignment horizontal="center" vertical="center"/>
    </xf>
    <xf numFmtId="165" fontId="49" fillId="2" borderId="1" xfId="1" applyNumberFormat="1" applyFont="1" applyFill="1" applyBorder="1" applyAlignment="1">
      <alignment horizontal="center" vertical="center"/>
    </xf>
    <xf numFmtId="0" fontId="49" fillId="0" borderId="1" xfId="6" applyFont="1" applyBorder="1" applyAlignment="1">
      <alignment horizontal="center" vertical="center"/>
    </xf>
    <xf numFmtId="165" fontId="49" fillId="0" borderId="1" xfId="6" applyNumberFormat="1" applyFont="1" applyBorder="1" applyAlignment="1">
      <alignment horizontal="center" vertical="center"/>
    </xf>
    <xf numFmtId="165" fontId="49" fillId="0" borderId="1" xfId="6" applyNumberFormat="1" applyFont="1" applyBorder="1" applyAlignment="1">
      <alignment horizontal="center" vertical="center" wrapText="1"/>
    </xf>
    <xf numFmtId="0" fontId="49" fillId="0" borderId="6" xfId="1" applyFont="1" applyFill="1" applyBorder="1" applyAlignment="1">
      <alignment horizontal="center" vertical="center"/>
    </xf>
    <xf numFmtId="0" fontId="49" fillId="3" borderId="6" xfId="1" applyFont="1" applyFill="1" applyBorder="1" applyAlignment="1">
      <alignment horizontal="center" vertical="center"/>
    </xf>
    <xf numFmtId="0" fontId="51" fillId="3" borderId="6" xfId="1" applyFont="1" applyFill="1" applyBorder="1" applyAlignment="1">
      <alignment horizontal="center" vertical="center"/>
    </xf>
    <xf numFmtId="165" fontId="49" fillId="0" borderId="1" xfId="2" applyNumberFormat="1" applyFont="1" applyFill="1" applyBorder="1" applyAlignment="1">
      <alignment horizontal="center" vertical="center" wrapText="1"/>
    </xf>
    <xf numFmtId="2" fontId="49" fillId="0" borderId="1" xfId="1" applyNumberFormat="1" applyFont="1" applyBorder="1" applyAlignment="1">
      <alignment horizontal="center" vertical="center"/>
    </xf>
    <xf numFmtId="2" fontId="49" fillId="0" borderId="1" xfId="2" applyNumberFormat="1" applyFont="1" applyFill="1" applyBorder="1" applyAlignment="1">
      <alignment horizontal="center" vertical="center" wrapText="1"/>
    </xf>
    <xf numFmtId="0" fontId="49" fillId="0" borderId="1" xfId="1" quotePrefix="1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/>
    </xf>
    <xf numFmtId="1" fontId="49" fillId="2" borderId="1" xfId="1" applyNumberFormat="1" applyFont="1" applyFill="1" applyBorder="1" applyAlignment="1">
      <alignment horizontal="center" vertical="center"/>
    </xf>
    <xf numFmtId="165" fontId="49" fillId="0" borderId="6" xfId="0" applyNumberFormat="1" applyFont="1" applyBorder="1" applyAlignment="1">
      <alignment horizontal="center" vertical="center"/>
    </xf>
    <xf numFmtId="0" fontId="49" fillId="0" borderId="4" xfId="1" applyFont="1" applyFill="1" applyBorder="1" applyAlignment="1">
      <alignment horizontal="center" vertical="center"/>
    </xf>
    <xf numFmtId="0" fontId="49" fillId="2" borderId="4" xfId="1" applyFont="1" applyFill="1" applyBorder="1" applyAlignment="1">
      <alignment horizontal="center" vertical="center"/>
    </xf>
    <xf numFmtId="165" fontId="49" fillId="2" borderId="4" xfId="2" applyNumberFormat="1" applyFont="1" applyFill="1" applyBorder="1" applyAlignment="1">
      <alignment horizontal="center" vertical="center" wrapText="1"/>
    </xf>
    <xf numFmtId="0" fontId="49" fillId="2" borderId="6" xfId="1" applyFont="1" applyFill="1" applyBorder="1" applyAlignment="1">
      <alignment horizontal="center" vertical="center"/>
    </xf>
    <xf numFmtId="165" fontId="49" fillId="2" borderId="6" xfId="0" applyNumberFormat="1" applyFont="1" applyFill="1" applyBorder="1" applyAlignment="1">
      <alignment horizontal="center" vertical="center"/>
    </xf>
    <xf numFmtId="165" fontId="49" fillId="2" borderId="1" xfId="0" applyNumberFormat="1" applyFont="1" applyFill="1" applyBorder="1" applyAlignment="1">
      <alignment horizontal="center" vertical="center"/>
    </xf>
    <xf numFmtId="0" fontId="51" fillId="3" borderId="1" xfId="1" applyFont="1" applyFill="1" applyBorder="1" applyAlignment="1">
      <alignment horizontal="center" vertical="center"/>
    </xf>
    <xf numFmtId="165" fontId="51" fillId="3" borderId="1" xfId="0" applyNumberFormat="1" applyFont="1" applyFill="1" applyBorder="1" applyAlignment="1">
      <alignment horizontal="center" vertical="center"/>
    </xf>
    <xf numFmtId="1" fontId="51" fillId="3" borderId="1" xfId="1" applyNumberFormat="1" applyFont="1" applyFill="1" applyBorder="1" applyAlignment="1">
      <alignment horizontal="center" vertical="center"/>
    </xf>
    <xf numFmtId="2" fontId="51" fillId="3" borderId="1" xfId="0" applyNumberFormat="1" applyFont="1" applyFill="1" applyBorder="1" applyAlignment="1">
      <alignment horizontal="center" vertical="center"/>
    </xf>
    <xf numFmtId="2" fontId="49" fillId="3" borderId="1" xfId="1" applyNumberFormat="1" applyFont="1" applyFill="1" applyBorder="1" applyAlignment="1">
      <alignment horizontal="center" vertical="center"/>
    </xf>
    <xf numFmtId="2" fontId="51" fillId="3" borderId="1" xfId="1" applyNumberFormat="1" applyFont="1" applyFill="1" applyBorder="1" applyAlignment="1">
      <alignment horizontal="center" vertical="center"/>
    </xf>
    <xf numFmtId="2" fontId="51" fillId="3" borderId="1" xfId="2" applyNumberFormat="1" applyFont="1" applyFill="1" applyBorder="1" applyAlignment="1">
      <alignment horizontal="center" vertical="center" wrapText="1"/>
    </xf>
    <xf numFmtId="0" fontId="49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165" fontId="24" fillId="0" borderId="0" xfId="1" applyNumberFormat="1" applyFont="1" applyFill="1"/>
    <xf numFmtId="0" fontId="37" fillId="0" borderId="1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49" fillId="3" borderId="1" xfId="1" applyFont="1" applyFill="1" applyBorder="1" applyAlignment="1">
      <alignment horizontal="center" vertical="center"/>
    </xf>
    <xf numFmtId="165" fontId="49" fillId="3" borderId="1" xfId="2" applyNumberFormat="1" applyFont="1" applyFill="1" applyBorder="1" applyAlignment="1">
      <alignment horizontal="center" vertical="center" wrapText="1"/>
    </xf>
    <xf numFmtId="2" fontId="49" fillId="3" borderId="1" xfId="2" applyNumberFormat="1" applyFont="1" applyFill="1" applyBorder="1" applyAlignment="1">
      <alignment horizontal="center" vertical="center" wrapText="1"/>
    </xf>
    <xf numFmtId="2" fontId="49" fillId="2" borderId="1" xfId="1" applyNumberFormat="1" applyFont="1" applyFill="1" applyBorder="1" applyAlignment="1">
      <alignment horizontal="center" vertical="center"/>
    </xf>
    <xf numFmtId="2" fontId="49" fillId="2" borderId="1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2" fontId="24" fillId="2" borderId="0" xfId="1" applyNumberFormat="1" applyFont="1" applyFill="1" applyBorder="1"/>
    <xf numFmtId="2" fontId="24" fillId="2" borderId="0" xfId="1" applyNumberFormat="1" applyFont="1" applyFill="1" applyBorder="1" applyAlignment="1">
      <alignment horizontal="center" vertical="center"/>
    </xf>
    <xf numFmtId="0" fontId="24" fillId="3" borderId="0" xfId="1" applyFont="1" applyFill="1"/>
    <xf numFmtId="0" fontId="4" fillId="3" borderId="0" xfId="1" applyFont="1" applyFill="1" applyBorder="1" applyAlignment="1">
      <alignment horizontal="center" vertical="center"/>
    </xf>
    <xf numFmtId="0" fontId="2" fillId="3" borderId="0" xfId="1" applyFont="1" applyFill="1"/>
    <xf numFmtId="0" fontId="18" fillId="3" borderId="0" xfId="1" applyFont="1" applyFill="1"/>
    <xf numFmtId="0" fontId="0" fillId="3" borderId="0" xfId="0" applyFill="1"/>
    <xf numFmtId="2" fontId="17" fillId="0" borderId="0" xfId="1" applyNumberFormat="1" applyFont="1"/>
    <xf numFmtId="0" fontId="52" fillId="0" borderId="0" xfId="1" applyFont="1" applyAlignment="1">
      <alignment horizontal="center" vertical="center" wrapText="1"/>
    </xf>
    <xf numFmtId="0" fontId="52" fillId="2" borderId="1" xfId="1" applyFont="1" applyFill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2" fontId="38" fillId="2" borderId="6" xfId="1" applyNumberFormat="1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164" fontId="38" fillId="0" borderId="6" xfId="1" applyNumberFormat="1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" fontId="26" fillId="2" borderId="2" xfId="1" applyNumberFormat="1" applyFont="1" applyFill="1" applyBorder="1" applyAlignment="1">
      <alignment horizontal="center" vertical="center"/>
    </xf>
    <xf numFmtId="2" fontId="24" fillId="0" borderId="0" xfId="1" applyNumberFormat="1" applyFont="1" applyFill="1"/>
    <xf numFmtId="2" fontId="26" fillId="2" borderId="6" xfId="1" applyNumberFormat="1" applyFont="1" applyFill="1" applyBorder="1" applyAlignment="1">
      <alignment horizontal="center" vertical="center"/>
    </xf>
    <xf numFmtId="165" fontId="51" fillId="3" borderId="1" xfId="1" applyNumberFormat="1" applyFont="1" applyFill="1" applyBorder="1" applyAlignment="1">
      <alignment horizontal="center" vertical="center"/>
    </xf>
    <xf numFmtId="165" fontId="49" fillId="3" borderId="1" xfId="1" applyNumberFormat="1" applyFont="1" applyFill="1" applyBorder="1" applyAlignment="1">
      <alignment horizontal="center" vertical="center"/>
    </xf>
    <xf numFmtId="165" fontId="51" fillId="3" borderId="1" xfId="2" applyNumberFormat="1" applyFont="1" applyFill="1" applyBorder="1" applyAlignment="1">
      <alignment horizontal="center" vertical="center" wrapText="1"/>
    </xf>
    <xf numFmtId="2" fontId="26" fillId="3" borderId="6" xfId="1" applyNumberFormat="1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20" fillId="0" borderId="0" xfId="1" applyFont="1" applyFill="1" applyAlignment="1">
      <alignment vertical="top"/>
    </xf>
    <xf numFmtId="0" fontId="24" fillId="0" borderId="1" xfId="1" applyFont="1" applyFill="1" applyBorder="1"/>
    <xf numFmtId="0" fontId="36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horizontal="center" vertical="center"/>
    </xf>
    <xf numFmtId="168" fontId="2" fillId="0" borderId="0" xfId="1" applyNumberFormat="1" applyFont="1"/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46" fontId="45" fillId="0" borderId="6" xfId="0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52" fillId="0" borderId="1" xfId="1" applyFont="1" applyFill="1" applyBorder="1" applyAlignment="1">
      <alignment horizontal="center" vertical="center" wrapText="1"/>
    </xf>
    <xf numFmtId="0" fontId="52" fillId="0" borderId="2" xfId="1" applyFont="1" applyFill="1" applyBorder="1" applyAlignment="1">
      <alignment horizontal="center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52" fillId="0" borderId="6" xfId="1" applyFont="1" applyFill="1" applyBorder="1" applyAlignment="1">
      <alignment horizontal="center" vertical="center" wrapText="1"/>
    </xf>
    <xf numFmtId="0" fontId="52" fillId="2" borderId="1" xfId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52" fillId="0" borderId="3" xfId="1" applyFont="1" applyBorder="1" applyAlignment="1">
      <alignment horizontal="center" vertical="center" wrapText="1"/>
    </xf>
    <xf numFmtId="0" fontId="52" fillId="0" borderId="5" xfId="1" applyFont="1" applyBorder="1" applyAlignment="1">
      <alignment horizontal="center" vertical="center" wrapText="1"/>
    </xf>
    <xf numFmtId="0" fontId="52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center"/>
    </xf>
    <xf numFmtId="0" fontId="22" fillId="0" borderId="8" xfId="1" applyFont="1" applyFill="1" applyBorder="1" applyAlignment="1">
      <alignment horizontal="center" wrapText="1"/>
    </xf>
    <xf numFmtId="0" fontId="22" fillId="0" borderId="8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165" fontId="23" fillId="2" borderId="2" xfId="1" applyNumberFormat="1" applyFont="1" applyFill="1" applyBorder="1" applyAlignment="1">
      <alignment horizontal="center" vertical="center" wrapText="1"/>
    </xf>
    <xf numFmtId="165" fontId="23" fillId="2" borderId="4" xfId="1" applyNumberFormat="1" applyFont="1" applyFill="1" applyBorder="1" applyAlignment="1">
      <alignment horizontal="center" vertical="center" wrapText="1"/>
    </xf>
    <xf numFmtId="165" fontId="23" fillId="2" borderId="6" xfId="1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wrapText="1"/>
    </xf>
    <xf numFmtId="0" fontId="20" fillId="0" borderId="1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wrapText="1"/>
    </xf>
    <xf numFmtId="0" fontId="24" fillId="0" borderId="1" xfId="1" applyFont="1" applyFill="1" applyBorder="1" applyAlignment="1">
      <alignment horizontal="center" wrapText="1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top" wrapText="1"/>
    </xf>
    <xf numFmtId="0" fontId="22" fillId="0" borderId="8" xfId="1" applyFont="1" applyFill="1" applyBorder="1" applyAlignment="1">
      <alignment horizontal="center" vertical="top"/>
    </xf>
    <xf numFmtId="0" fontId="1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</cellXfs>
  <cellStyles count="7">
    <cellStyle name="Normal" xfId="0" builtinId="0"/>
    <cellStyle name="Normal 10" xfId="5"/>
    <cellStyle name="Normal 10 6 2" xfId="3"/>
    <cellStyle name="Normal 2" xfId="1"/>
    <cellStyle name="Normal 2 10 2" xfId="6"/>
    <cellStyle name="Normal 2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FRI%20-2018-19\FINAL%20FRI%20%20from%20April-2018%20to%20MARCH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FRI%20-2019-20\FINAL%20FRI%20%20from%20April-2018%20to%20MARCH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-2018  -I"/>
      <sheetName val="April -2018  II"/>
      <sheetName val="April-2018- III"/>
      <sheetName val="Abstract"/>
      <sheetName val="MAY-2018  -I "/>
      <sheetName val="MAY -2018  II "/>
      <sheetName val="MAY-2018- III "/>
      <sheetName val="MAY -18 Abstract "/>
      <sheetName val="MAY -18 Abstract  (2)"/>
      <sheetName val="june-2018  -I "/>
      <sheetName val="june -2018 II "/>
      <sheetName val="june-2018- III"/>
      <sheetName val="june -18 Abstract"/>
      <sheetName val="july-2018  -I "/>
      <sheetName val="july -2018 II"/>
      <sheetName val="july-2018 lll"/>
      <sheetName val="july -18 Abrct "/>
      <sheetName val="Aug-2018-I"/>
      <sheetName val="Aug 2018 II "/>
      <sheetName val="Aug-2018- III "/>
      <sheetName val="Aug-18 ABSTRACT "/>
      <sheetName val="sept-2018-I "/>
      <sheetName val="sept 2018 II "/>
      <sheetName val="sept-2018- III "/>
      <sheetName val="sept-18 ABSTRACT "/>
      <sheetName val="OCT-2018-I "/>
      <sheetName val="OCT-2018 II"/>
      <sheetName val="OCT-2018- III "/>
      <sheetName val="oct abstract-18"/>
      <sheetName val="NOV-2018-I "/>
      <sheetName val="NOV-2018 II"/>
      <sheetName val="NOV-2018- III "/>
      <sheetName val="NOV -18 ABSTRACT "/>
      <sheetName val="DEC-2018-I"/>
      <sheetName val="DEC-2018 II"/>
      <sheetName val="DEC-2018- III"/>
      <sheetName val="DEC -18 ABSTRACT"/>
      <sheetName val="JAN-2019  -I"/>
      <sheetName val="JAN -2019  II"/>
      <sheetName val="JAN-2019- III"/>
      <sheetName val="Abstract Jan-2019"/>
      <sheetName val="FEB-2019-I "/>
      <sheetName val="FEB-2019 II "/>
      <sheetName val="FEB-2019- III "/>
      <sheetName val="FEB-19 ABSTRACT"/>
      <sheetName val="march -2019 I"/>
      <sheetName val="march-2019 II "/>
      <sheetName val="march-2019- III "/>
      <sheetName val="MARCH-19 ABSTRACT"/>
      <sheetName val="TOTAL Abstract"/>
      <sheetName val="TOTAL Abstract "/>
      <sheetName val="April-2019 I"/>
      <sheetName val="April-2019 ii"/>
      <sheetName val="April-2019- III"/>
      <sheetName val="April-19 ABSTRACT "/>
      <sheetName val="TOTAL Abstract (2)"/>
      <sheetName val="march-2020 II "/>
      <sheetName val="FEB-2019  -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1">
          <cell r="K21">
            <v>36969.212646331944</v>
          </cell>
        </row>
      </sheetData>
      <sheetData sheetId="40"/>
      <sheetData sheetId="41"/>
      <sheetData sheetId="42"/>
      <sheetData sheetId="43"/>
      <sheetData sheetId="44"/>
      <sheetData sheetId="45">
        <row r="8">
          <cell r="G8">
            <v>47.959658751493428</v>
          </cell>
        </row>
      </sheetData>
      <sheetData sheetId="46">
        <row r="8">
          <cell r="G8">
            <v>0.32722222222222219</v>
          </cell>
        </row>
      </sheetData>
      <sheetData sheetId="47">
        <row r="8">
          <cell r="G8">
            <v>9.7999999999999989</v>
          </cell>
        </row>
      </sheetData>
      <sheetData sheetId="48"/>
      <sheetData sheetId="49"/>
      <sheetData sheetId="50"/>
      <sheetData sheetId="51">
        <row r="14">
          <cell r="C14">
            <v>125</v>
          </cell>
        </row>
      </sheetData>
      <sheetData sheetId="52">
        <row r="50">
          <cell r="C50">
            <v>167</v>
          </cell>
        </row>
      </sheetData>
      <sheetData sheetId="53">
        <row r="21">
          <cell r="C21">
            <v>1550</v>
          </cell>
        </row>
      </sheetData>
      <sheetData sheetId="54"/>
      <sheetData sheetId="55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2019  -I"/>
      <sheetName val="FEB-2019  -I"/>
      <sheetName val="MARCH-2019  -I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5"/>
  <sheetViews>
    <sheetView view="pageBreakPreview" zoomScale="50" zoomScaleNormal="55" zoomScaleSheetLayoutView="50" workbookViewId="0">
      <selection activeCell="H8" sqref="H8"/>
    </sheetView>
  </sheetViews>
  <sheetFormatPr defaultRowHeight="15" x14ac:dyDescent="0.25"/>
  <cols>
    <col min="1" max="1" width="5.140625" customWidth="1"/>
    <col min="2" max="2" width="14.7109375" customWidth="1"/>
    <col min="3" max="3" width="9.140625" customWidth="1"/>
    <col min="4" max="4" width="11.85546875" customWidth="1"/>
    <col min="5" max="5" width="12.7109375" customWidth="1"/>
    <col min="6" max="6" width="18.28515625" customWidth="1"/>
    <col min="7" max="7" width="16.85546875" customWidth="1"/>
    <col min="8" max="8" width="21.85546875" customWidth="1"/>
    <col min="9" max="9" width="18.42578125" customWidth="1"/>
    <col min="10" max="10" width="15.140625" customWidth="1"/>
    <col min="11" max="11" width="21.140625" customWidth="1"/>
    <col min="12" max="12" width="19.5703125" customWidth="1"/>
    <col min="13" max="13" width="13.7109375" customWidth="1"/>
    <col min="14" max="14" width="17.5703125" bestFit="1" customWidth="1"/>
    <col min="15" max="15" width="11.7109375" customWidth="1"/>
    <col min="16" max="16" width="21.28515625" customWidth="1"/>
    <col min="17" max="17" width="15.42578125" customWidth="1"/>
    <col min="18" max="18" width="12.5703125" customWidth="1"/>
    <col min="19" max="19" width="11.140625" customWidth="1"/>
  </cols>
  <sheetData>
    <row r="1" spans="1:20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0" s="128" customFormat="1" ht="52.5" customHeight="1" x14ac:dyDescent="0.25">
      <c r="A2" s="357" t="s">
        <v>150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0" s="305" customFormat="1" ht="31.5" customHeight="1" x14ac:dyDescent="0.25">
      <c r="A3" s="358" t="s">
        <v>3</v>
      </c>
      <c r="B3" s="358" t="s">
        <v>4</v>
      </c>
      <c r="C3" s="359" t="s">
        <v>5</v>
      </c>
      <c r="D3" s="358" t="s">
        <v>6</v>
      </c>
      <c r="E3" s="359" t="s">
        <v>106</v>
      </c>
      <c r="F3" s="359" t="s">
        <v>107</v>
      </c>
      <c r="G3" s="359" t="s">
        <v>166</v>
      </c>
      <c r="H3" s="362" t="s">
        <v>165</v>
      </c>
      <c r="I3" s="362"/>
      <c r="J3" s="362"/>
      <c r="K3" s="365" t="s">
        <v>169</v>
      </c>
      <c r="L3" s="358" t="s">
        <v>9</v>
      </c>
      <c r="M3" s="358"/>
      <c r="N3" s="358"/>
      <c r="O3" s="358"/>
      <c r="P3" s="358" t="s">
        <v>10</v>
      </c>
      <c r="Q3" s="358"/>
      <c r="R3" s="358"/>
      <c r="S3" s="358"/>
    </row>
    <row r="4" spans="1:20" s="305" customFormat="1" ht="24.75" customHeight="1" x14ac:dyDescent="0.25">
      <c r="A4" s="358"/>
      <c r="B4" s="358"/>
      <c r="C4" s="360"/>
      <c r="D4" s="358"/>
      <c r="E4" s="360"/>
      <c r="F4" s="360"/>
      <c r="G4" s="360"/>
      <c r="H4" s="362"/>
      <c r="I4" s="362"/>
      <c r="J4" s="362"/>
      <c r="K4" s="366"/>
      <c r="L4" s="358" t="s">
        <v>11</v>
      </c>
      <c r="M4" s="363" t="s">
        <v>12</v>
      </c>
      <c r="N4" s="363" t="s">
        <v>13</v>
      </c>
      <c r="O4" s="363" t="s">
        <v>14</v>
      </c>
      <c r="P4" s="358" t="s">
        <v>156</v>
      </c>
      <c r="Q4" s="363" t="s">
        <v>15</v>
      </c>
      <c r="R4" s="363" t="s">
        <v>16</v>
      </c>
      <c r="S4" s="363" t="s">
        <v>17</v>
      </c>
    </row>
    <row r="5" spans="1:20" s="305" customFormat="1" ht="146.25" customHeight="1" x14ac:dyDescent="0.25">
      <c r="A5" s="358"/>
      <c r="B5" s="358"/>
      <c r="C5" s="361"/>
      <c r="D5" s="358"/>
      <c r="E5" s="361"/>
      <c r="F5" s="361"/>
      <c r="G5" s="361"/>
      <c r="H5" s="306" t="s">
        <v>18</v>
      </c>
      <c r="I5" s="306" t="s">
        <v>19</v>
      </c>
      <c r="J5" s="306" t="s">
        <v>20</v>
      </c>
      <c r="K5" s="367"/>
      <c r="L5" s="358"/>
      <c r="M5" s="363"/>
      <c r="N5" s="363"/>
      <c r="O5" s="363"/>
      <c r="P5" s="358"/>
      <c r="Q5" s="363"/>
      <c r="R5" s="363"/>
      <c r="S5" s="363"/>
    </row>
    <row r="6" spans="1:20" s="10" customFormat="1" ht="50.25" customHeight="1" x14ac:dyDescent="0.25">
      <c r="A6" s="8">
        <v>1</v>
      </c>
      <c r="B6" s="8">
        <v>2</v>
      </c>
      <c r="C6" s="8">
        <v>3</v>
      </c>
      <c r="D6" s="8">
        <v>4</v>
      </c>
      <c r="E6" s="9" t="s">
        <v>21</v>
      </c>
      <c r="F6" s="8">
        <v>5</v>
      </c>
      <c r="G6" s="8" t="s">
        <v>22</v>
      </c>
      <c r="H6" s="129">
        <v>6</v>
      </c>
      <c r="I6" s="129">
        <v>7</v>
      </c>
      <c r="J6" s="129" t="s">
        <v>23</v>
      </c>
      <c r="K6" s="8" t="s">
        <v>24</v>
      </c>
      <c r="L6" s="8" t="s">
        <v>25</v>
      </c>
      <c r="M6" s="8" t="s">
        <v>26</v>
      </c>
      <c r="N6" s="8" t="s">
        <v>27</v>
      </c>
      <c r="O6" s="8" t="s">
        <v>28</v>
      </c>
      <c r="P6" s="8" t="s">
        <v>29</v>
      </c>
      <c r="Q6" s="8" t="s">
        <v>30</v>
      </c>
      <c r="R6" s="8" t="s">
        <v>31</v>
      </c>
      <c r="S6" s="8" t="s">
        <v>32</v>
      </c>
    </row>
    <row r="7" spans="1:20" s="134" customFormat="1" ht="78" customHeight="1" x14ac:dyDescent="0.25">
      <c r="A7" s="130">
        <v>1</v>
      </c>
      <c r="B7" s="131" t="s">
        <v>108</v>
      </c>
      <c r="C7" s="132">
        <f>'April-2019 I'!C14</f>
        <v>125</v>
      </c>
      <c r="D7" s="132">
        <f>'April-2019 I'!D14</f>
        <v>124</v>
      </c>
      <c r="E7" s="132">
        <f>'April-2019 I'!E14</f>
        <v>6081</v>
      </c>
      <c r="F7" s="132">
        <f>'April-2019 I'!F14</f>
        <v>33.953472222222217</v>
      </c>
      <c r="G7" s="132">
        <f>'April-2019 I'!G14</f>
        <v>33.953472222222217</v>
      </c>
      <c r="H7" s="132">
        <f>'April-2019 I'!H14</f>
        <v>57.279861111111103</v>
      </c>
      <c r="I7" s="132">
        <f>'April-2019 I'!I14</f>
        <v>35.836111111111109</v>
      </c>
      <c r="J7" s="133">
        <f>'April-2019 I'!J14</f>
        <v>93.115972222222211</v>
      </c>
      <c r="K7" s="133">
        <f>'April-2019 I'!K14</f>
        <v>93.115972222222211</v>
      </c>
      <c r="L7" s="133">
        <f>'April-2019 I'!L14</f>
        <v>127.06944444444444</v>
      </c>
      <c r="M7" s="133">
        <f>'April-2019 I'!M14</f>
        <v>1.0165555555555554</v>
      </c>
      <c r="N7" s="133">
        <f>'April-2019 I'!N14</f>
        <v>99.896537808641966</v>
      </c>
      <c r="O7" s="133">
        <f>'April-2019 I'!O14</f>
        <v>99.858811728395068</v>
      </c>
      <c r="P7" s="133">
        <f>'April-2019 I'!P14</f>
        <v>127.06944444444443</v>
      </c>
      <c r="Q7" s="133">
        <f>'April-2019 I'!Q14</f>
        <v>1.0165555555555554</v>
      </c>
      <c r="R7" s="133">
        <f>'April-2019 I'!R14</f>
        <v>99.896537808641966</v>
      </c>
      <c r="S7" s="133">
        <f>'April-2019 I'!S14</f>
        <v>99.858811728395068</v>
      </c>
      <c r="T7" s="132"/>
    </row>
    <row r="8" spans="1:20" s="134" customFormat="1" ht="78" customHeight="1" x14ac:dyDescent="0.25">
      <c r="A8" s="130">
        <v>2</v>
      </c>
      <c r="B8" s="135" t="s">
        <v>109</v>
      </c>
      <c r="C8" s="136">
        <f>'April-2019 ii'!C50</f>
        <v>167</v>
      </c>
      <c r="D8" s="136">
        <f>'April-2019 ii'!D50</f>
        <v>166</v>
      </c>
      <c r="E8" s="136">
        <f>'April-2019 ii'!E50</f>
        <v>6749</v>
      </c>
      <c r="F8" s="136">
        <f>'April-2019 ii'!F50</f>
        <v>25.371064814814819</v>
      </c>
      <c r="G8" s="136">
        <f>'April-2019 ii'!G50</f>
        <v>25.371064814814819</v>
      </c>
      <c r="H8" s="136">
        <f>'April-2019 ii'!H50</f>
        <v>76.380972222222226</v>
      </c>
      <c r="I8" s="136">
        <f>'April-2019 ii'!I50</f>
        <v>82.280416666666653</v>
      </c>
      <c r="J8" s="16">
        <f>'April-2019 ii'!J50</f>
        <v>158.66138888888889</v>
      </c>
      <c r="K8" s="16">
        <f>'April-2019 ii'!K50</f>
        <v>158.66138888888889</v>
      </c>
      <c r="L8" s="16">
        <f>'April-2019 ii'!L50</f>
        <v>184.03245370370374</v>
      </c>
      <c r="M8" s="16">
        <f>'April-2019 ii'!M50</f>
        <v>1.101990740740741</v>
      </c>
      <c r="N8" s="16">
        <f>'April-2019 ii'!N50</f>
        <v>99.868046083758415</v>
      </c>
      <c r="O8" s="16">
        <f>'April-2019 ii'!O50</f>
        <v>99.846945730452674</v>
      </c>
      <c r="P8" s="16">
        <f>'April-2019 ii'!P50</f>
        <v>184.03245370370371</v>
      </c>
      <c r="Q8" s="16">
        <f>'April-2019 ii'!Q50</f>
        <v>1.1019907407407408</v>
      </c>
      <c r="R8" s="16">
        <f>'April-2019 ii'!R50</f>
        <v>99.868046083758415</v>
      </c>
      <c r="S8" s="16">
        <f>'April-2019 ii'!S50</f>
        <v>99.846945730452674</v>
      </c>
    </row>
    <row r="9" spans="1:20" s="134" customFormat="1" ht="78" customHeight="1" x14ac:dyDescent="0.25">
      <c r="A9" s="130">
        <v>3</v>
      </c>
      <c r="B9" s="131" t="s">
        <v>110</v>
      </c>
      <c r="C9" s="132">
        <f>'April-2019- III'!C21</f>
        <v>1550</v>
      </c>
      <c r="D9" s="132">
        <f>'April-2019- III'!D21</f>
        <v>1520</v>
      </c>
      <c r="E9" s="132">
        <f>'April-2019- III'!E21</f>
        <v>46501</v>
      </c>
      <c r="F9" s="132">
        <f>'April-2019- III'!F21</f>
        <v>25.433402777777776</v>
      </c>
      <c r="G9" s="132">
        <f>'April-2019- III'!G21</f>
        <v>25.433402777777776</v>
      </c>
      <c r="H9" s="132">
        <f>'April-2019- III'!H21</f>
        <v>2898.4766666666665</v>
      </c>
      <c r="I9" s="132">
        <f>'April-2019- III'!I21</f>
        <v>568.1090277777779</v>
      </c>
      <c r="J9" s="133">
        <f>'April-2019- III'!J21</f>
        <v>3466.5856944444436</v>
      </c>
      <c r="K9" s="133">
        <f>'April-2019- III'!K21</f>
        <v>3466.5856944444436</v>
      </c>
      <c r="L9" s="133">
        <f>'April-2019- III'!L21</f>
        <v>3492.0190972222213</v>
      </c>
      <c r="M9" s="133">
        <f>'April-2019- III'!M21</f>
        <v>2.2529155465949815</v>
      </c>
      <c r="N9" s="133">
        <f>'April-2019- III'!N21</f>
        <v>99.689374041716448</v>
      </c>
      <c r="O9" s="133">
        <f>'April-2019- III'!O21</f>
        <v>99.687095062972915</v>
      </c>
      <c r="P9" s="133">
        <f>'April-2019- III'!P21</f>
        <v>3492.0190972222213</v>
      </c>
      <c r="Q9" s="133">
        <f>'April-2019- III'!Q21</f>
        <v>2.2529155465949815</v>
      </c>
      <c r="R9" s="133">
        <f>'April-2019- III'!R21</f>
        <v>99.689374041716448</v>
      </c>
      <c r="S9" s="133">
        <f>'April-2019- III'!S21</f>
        <v>99.687095062972915</v>
      </c>
    </row>
    <row r="10" spans="1:20" s="139" customFormat="1" ht="54" customHeight="1" x14ac:dyDescent="0.25">
      <c r="A10" s="137" t="s">
        <v>20</v>
      </c>
      <c r="B10" s="138"/>
      <c r="C10" s="131">
        <f t="shared" ref="C10:I10" si="0">SUM(C7:C9)</f>
        <v>1842</v>
      </c>
      <c r="D10" s="131">
        <f t="shared" si="0"/>
        <v>1810</v>
      </c>
      <c r="E10" s="131">
        <f t="shared" si="0"/>
        <v>59331</v>
      </c>
      <c r="F10" s="16">
        <f t="shared" si="0"/>
        <v>84.757939814814804</v>
      </c>
      <c r="G10" s="16">
        <f t="shared" si="0"/>
        <v>84.757939814814804</v>
      </c>
      <c r="H10" s="16">
        <f t="shared" si="0"/>
        <v>3032.1374999999998</v>
      </c>
      <c r="I10" s="16">
        <f t="shared" si="0"/>
        <v>686.22555555555562</v>
      </c>
      <c r="J10" s="16">
        <f>+H10+I10</f>
        <v>3718.3630555555555</v>
      </c>
      <c r="K10" s="16">
        <f>SUM(K7:K9)</f>
        <v>3718.3630555555546</v>
      </c>
      <c r="L10" s="16">
        <f>SUM(L7:L9)</f>
        <v>3803.1209953703692</v>
      </c>
      <c r="M10" s="16">
        <f>L10/C10</f>
        <v>2.0646693785941199</v>
      </c>
      <c r="N10" s="16">
        <f>SUM(N7:N9)/3</f>
        <v>99.817985978038948</v>
      </c>
      <c r="O10" s="16">
        <f>SUM(O7:O9)/3</f>
        <v>99.797617507273557</v>
      </c>
      <c r="P10" s="16">
        <f>+G10+K10</f>
        <v>3803.1209953703697</v>
      </c>
      <c r="Q10" s="16">
        <f>+P10/C10</f>
        <v>2.0646693785941204</v>
      </c>
      <c r="R10" s="16">
        <f>SUM(R7:R9)/3</f>
        <v>99.817985978038948</v>
      </c>
      <c r="S10" s="16">
        <f>SUM(S7:S9)/3</f>
        <v>99.797617507273557</v>
      </c>
    </row>
    <row r="11" spans="1:20" s="144" customFormat="1" ht="41.25" customHeight="1" x14ac:dyDescent="0.25">
      <c r="A11" s="140" t="s">
        <v>111</v>
      </c>
      <c r="B11" s="141"/>
      <c r="C11" s="141"/>
      <c r="D11" s="141"/>
      <c r="E11" s="141"/>
      <c r="F11" s="141"/>
      <c r="G11" s="364" t="s">
        <v>112</v>
      </c>
      <c r="H11" s="364"/>
      <c r="I11" s="364"/>
      <c r="J11" s="142">
        <f>+N10</f>
        <v>99.817985978038948</v>
      </c>
      <c r="K11" s="364" t="s">
        <v>113</v>
      </c>
      <c r="L11" s="364"/>
      <c r="M11" s="142">
        <f>+O10</f>
        <v>99.797617507273557</v>
      </c>
      <c r="N11" s="141"/>
      <c r="O11" s="141" t="s">
        <v>114</v>
      </c>
      <c r="P11" s="141"/>
      <c r="Q11" s="142">
        <f>+(J11+M11)/2</f>
        <v>99.807801742656252</v>
      </c>
      <c r="R11" s="141"/>
      <c r="S11" s="143"/>
    </row>
    <row r="15" spans="1:20" x14ac:dyDescent="0.25">
      <c r="L15" t="s">
        <v>115</v>
      </c>
    </row>
  </sheetData>
  <mergeCells count="23"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zoomScale="60" workbookViewId="0">
      <selection activeCell="J9" sqref="J9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.42578125" style="5" customWidth="1"/>
    <col min="5" max="5" width="10.85546875" style="5" customWidth="1"/>
    <col min="6" max="6" width="12.85546875" style="5" customWidth="1"/>
    <col min="7" max="7" width="15.28515625" style="5" customWidth="1"/>
    <col min="8" max="8" width="16.7109375" style="5" customWidth="1"/>
    <col min="9" max="9" width="15.28515625" style="5" customWidth="1"/>
    <col min="10" max="10" width="15" style="5" customWidth="1"/>
    <col min="11" max="11" width="16.140625" style="5" customWidth="1"/>
    <col min="12" max="12" width="17.5703125" style="5" customWidth="1"/>
    <col min="13" max="13" width="15.42578125" style="5" customWidth="1"/>
    <col min="14" max="14" width="10.85546875" style="5" customWidth="1"/>
    <col min="15" max="15" width="11.42578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166"/>
      <c r="E2" s="4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70" t="s">
        <v>2</v>
      </c>
      <c r="R2" s="370"/>
      <c r="S2" s="370"/>
    </row>
    <row r="3" spans="1:25" ht="69" customHeight="1" x14ac:dyDescent="0.2">
      <c r="A3" s="371" t="s">
        <v>134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138</v>
      </c>
      <c r="F4" s="374" t="s">
        <v>139</v>
      </c>
      <c r="G4" s="374" t="s">
        <v>166</v>
      </c>
      <c r="H4" s="378" t="s">
        <v>140</v>
      </c>
      <c r="I4" s="378"/>
      <c r="J4" s="378"/>
      <c r="K4" s="379" t="s">
        <v>169</v>
      </c>
      <c r="L4" s="373" t="s">
        <v>141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165" t="s">
        <v>18</v>
      </c>
      <c r="I6" s="165" t="s">
        <v>19</v>
      </c>
      <c r="J6" s="165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57" customHeight="1" x14ac:dyDescent="0.2">
      <c r="A8" s="11">
        <v>1</v>
      </c>
      <c r="B8" s="11" t="s">
        <v>33</v>
      </c>
      <c r="C8" s="12">
        <v>45</v>
      </c>
      <c r="D8" s="12">
        <v>44</v>
      </c>
      <c r="E8" s="13">
        <v>3783</v>
      </c>
      <c r="F8" s="14">
        <v>24.213194444444444</v>
      </c>
      <c r="G8" s="15">
        <f>'MAY-2019 I '!G8+F8</f>
        <v>46.30694444444444</v>
      </c>
      <c r="H8" s="15">
        <v>27.807638888888889</v>
      </c>
      <c r="I8" s="15">
        <v>22.070833333333336</v>
      </c>
      <c r="J8" s="15">
        <f t="shared" ref="J8:J14" si="0">H8+I8</f>
        <v>49.878472222222229</v>
      </c>
      <c r="K8" s="16">
        <f>'MAY-2019 I '!K8+J8</f>
        <v>102.65555555555557</v>
      </c>
      <c r="L8" s="16">
        <f t="shared" ref="L8:L13" si="1">F8+J8</f>
        <v>74.091666666666669</v>
      </c>
      <c r="M8" s="16">
        <f>L8/C8</f>
        <v>1.6464814814814814</v>
      </c>
      <c r="N8" s="17">
        <f>+((C8*24*30)-J8)/(C8*24*30)*100</f>
        <v>99.846054098079563</v>
      </c>
      <c r="O8" s="17">
        <f>+((C8*24*30)-L8)/(C8*24*30)*100</f>
        <v>99.7713220164609</v>
      </c>
      <c r="P8" s="18">
        <f>+G8+K8</f>
        <v>148.96250000000001</v>
      </c>
      <c r="Q8" s="16">
        <f t="shared" ref="Q8:Q14" si="2">P8/C8</f>
        <v>3.3102777777777779</v>
      </c>
      <c r="R8" s="17">
        <f>+((C8*24*30)-K8)/(C8*24*30)*100</f>
        <v>99.683161865569275</v>
      </c>
      <c r="S8" s="17">
        <f>+((C8*24*30)-(G8+K8))*100/(C8*24*30)</f>
        <v>99.540239197530866</v>
      </c>
      <c r="U8" s="11">
        <v>45</v>
      </c>
      <c r="V8" s="11">
        <v>45</v>
      </c>
      <c r="W8" s="19">
        <v>450</v>
      </c>
      <c r="X8" s="20">
        <v>5.239583333333333</v>
      </c>
      <c r="Y8" s="20" t="e">
        <f>X8+'[2]JAN-2019  -I'!Y8</f>
        <v>#REF!</v>
      </c>
    </row>
    <row r="9" spans="1:25" s="26" customFormat="1" ht="48" customHeight="1" x14ac:dyDescent="0.2">
      <c r="A9" s="21">
        <v>2</v>
      </c>
      <c r="B9" s="21" t="s">
        <v>34</v>
      </c>
      <c r="C9" s="22">
        <v>8</v>
      </c>
      <c r="D9" s="49">
        <v>8</v>
      </c>
      <c r="E9" s="156">
        <v>293</v>
      </c>
      <c r="F9" s="29">
        <v>2.0833333333333332E-2</v>
      </c>
      <c r="G9" s="15">
        <v>0.15972222222222224</v>
      </c>
      <c r="H9" s="14">
        <v>4.5874999999999995</v>
      </c>
      <c r="I9" s="14">
        <v>5.989583333333333</v>
      </c>
      <c r="J9" s="23">
        <f t="shared" si="0"/>
        <v>10.577083333333333</v>
      </c>
      <c r="K9" s="16">
        <f>'MAY-2019 I '!K9+J9</f>
        <v>20.636111111111109</v>
      </c>
      <c r="L9" s="16">
        <f t="shared" si="1"/>
        <v>10.597916666666666</v>
      </c>
      <c r="M9" s="23">
        <f t="shared" ref="M9:M14" si="3">L9/C9</f>
        <v>1.3247395833333333</v>
      </c>
      <c r="N9" s="24">
        <f t="shared" ref="N9:N14" si="4">+((C9*24*30)-J9)/(C9*24*30)*100</f>
        <v>99.816370081018519</v>
      </c>
      <c r="O9" s="24">
        <f t="shared" ref="O9:O14" si="5">+((C9*24*30)-L9)/(C9*24*30)*100</f>
        <v>99.816008391203709</v>
      </c>
      <c r="P9" s="25">
        <f t="shared" ref="P9:P14" si="6">+G9+K9</f>
        <v>20.795833333333331</v>
      </c>
      <c r="Q9" s="23">
        <f t="shared" si="2"/>
        <v>2.5994791666666663</v>
      </c>
      <c r="R9" s="24">
        <f t="shared" ref="R9:R14" si="7">+((C9*24*30)-K9)/(C9*24*30)*100</f>
        <v>99.641734182098773</v>
      </c>
      <c r="S9" s="24">
        <f t="shared" ref="S9:S14" si="8">+((C9*24*30)-(G9+K9))*100/(C9*24*30)</f>
        <v>99.638961226851848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X9+'[2]JAN-2019  -I'!Y9</f>
        <v>#REF!</v>
      </c>
    </row>
    <row r="10" spans="1:25" s="26" customFormat="1" ht="57" customHeight="1" x14ac:dyDescent="0.2">
      <c r="A10" s="21">
        <v>3</v>
      </c>
      <c r="B10" s="21" t="s">
        <v>35</v>
      </c>
      <c r="C10" s="22">
        <v>16</v>
      </c>
      <c r="D10" s="22">
        <v>16</v>
      </c>
      <c r="E10" s="22">
        <v>1566</v>
      </c>
      <c r="F10" s="176">
        <v>0</v>
      </c>
      <c r="G10" s="15">
        <f>'MAY-2019 I '!G10+F10</f>
        <v>0.90694444444444444</v>
      </c>
      <c r="H10" s="23">
        <v>11.59375</v>
      </c>
      <c r="I10" s="23">
        <v>7.4826388888888893</v>
      </c>
      <c r="J10" s="23">
        <f t="shared" si="0"/>
        <v>19.076388888888889</v>
      </c>
      <c r="K10" s="16">
        <f>'MAY-2019 I '!K10+J10</f>
        <v>50.236111111111114</v>
      </c>
      <c r="L10" s="16">
        <f t="shared" si="1"/>
        <v>19.076388888888889</v>
      </c>
      <c r="M10" s="23">
        <f t="shared" si="3"/>
        <v>1.1922743055555556</v>
      </c>
      <c r="N10" s="24">
        <f t="shared" si="4"/>
        <v>99.834406346450621</v>
      </c>
      <c r="O10" s="24">
        <f t="shared" si="5"/>
        <v>99.834406346450621</v>
      </c>
      <c r="P10" s="25">
        <f t="shared" si="6"/>
        <v>51.143055555555556</v>
      </c>
      <c r="Q10" s="23">
        <f t="shared" si="2"/>
        <v>3.1964409722222222</v>
      </c>
      <c r="R10" s="24">
        <f t="shared" si="7"/>
        <v>99.563922646604937</v>
      </c>
      <c r="S10" s="24">
        <f t="shared" si="8"/>
        <v>99.55604986496914</v>
      </c>
      <c r="U10" s="11">
        <v>16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57" customHeight="1" x14ac:dyDescent="0.2">
      <c r="A11" s="11">
        <v>4</v>
      </c>
      <c r="B11" s="11" t="s">
        <v>36</v>
      </c>
      <c r="C11" s="27">
        <v>4</v>
      </c>
      <c r="D11" s="27">
        <v>4</v>
      </c>
      <c r="E11" s="28">
        <v>283</v>
      </c>
      <c r="F11" s="29">
        <v>0.43194444444444446</v>
      </c>
      <c r="G11" s="15">
        <f>'MAY-2019 I '!G11+F11</f>
        <v>0.61944444444444446</v>
      </c>
      <c r="H11" s="29">
        <v>2.3534722222222224</v>
      </c>
      <c r="I11" s="29">
        <v>1.4305555555555556</v>
      </c>
      <c r="J11" s="16">
        <f t="shared" si="0"/>
        <v>3.7840277777777782</v>
      </c>
      <c r="K11" s="16">
        <f>'MAY-2019 I '!K11+J11</f>
        <v>10.497916666666667</v>
      </c>
      <c r="L11" s="16">
        <f t="shared" si="1"/>
        <v>4.2159722222222227</v>
      </c>
      <c r="M11" s="16">
        <f t="shared" si="3"/>
        <v>1.0539930555555557</v>
      </c>
      <c r="N11" s="17">
        <f t="shared" si="4"/>
        <v>99.868610146604937</v>
      </c>
      <c r="O11" s="17">
        <f t="shared" si="5"/>
        <v>99.853612075617278</v>
      </c>
      <c r="P11" s="18">
        <f t="shared" si="6"/>
        <v>11.117361111111112</v>
      </c>
      <c r="Q11" s="16">
        <f t="shared" si="2"/>
        <v>2.779340277777778</v>
      </c>
      <c r="R11" s="17">
        <f t="shared" si="7"/>
        <v>99.635489004629633</v>
      </c>
      <c r="S11" s="17">
        <f t="shared" si="8"/>
        <v>99.613980516975303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57" customHeight="1" x14ac:dyDescent="0.2">
      <c r="A12" s="21">
        <v>5</v>
      </c>
      <c r="B12" s="21" t="s">
        <v>37</v>
      </c>
      <c r="C12" s="33">
        <v>26</v>
      </c>
      <c r="D12" s="34">
        <v>26</v>
      </c>
      <c r="E12" s="34">
        <v>1512</v>
      </c>
      <c r="F12" s="23">
        <v>0.83680555555555558</v>
      </c>
      <c r="G12" s="15">
        <f>'MAY-2019 I '!G12+F12</f>
        <v>21.341666666666669</v>
      </c>
      <c r="H12" s="35">
        <v>12.912499999999998</v>
      </c>
      <c r="I12" s="35">
        <v>11.608333333333334</v>
      </c>
      <c r="J12" s="16">
        <f t="shared" si="0"/>
        <v>24.520833333333332</v>
      </c>
      <c r="K12" s="16">
        <f>'MAY-2019 I '!K12+J12</f>
        <v>57.128472222222214</v>
      </c>
      <c r="L12" s="16">
        <f t="shared" si="1"/>
        <v>25.357638888888889</v>
      </c>
      <c r="M12" s="16">
        <f t="shared" si="3"/>
        <v>0.97529380341880345</v>
      </c>
      <c r="N12" s="17">
        <f t="shared" si="4"/>
        <v>99.869012642450144</v>
      </c>
      <c r="O12" s="17">
        <f t="shared" si="5"/>
        <v>99.86454252730293</v>
      </c>
      <c r="P12" s="18">
        <f t="shared" si="6"/>
        <v>78.470138888888883</v>
      </c>
      <c r="Q12" s="16">
        <f t="shared" si="2"/>
        <v>3.0180822649572647</v>
      </c>
      <c r="R12" s="17">
        <f t="shared" si="7"/>
        <v>99.694826537274452</v>
      </c>
      <c r="S12" s="17">
        <f t="shared" si="8"/>
        <v>99.580821907644818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45.75" customHeight="1" x14ac:dyDescent="0.2">
      <c r="A13" s="21">
        <v>6</v>
      </c>
      <c r="B13" s="21" t="s">
        <v>38</v>
      </c>
      <c r="C13" s="22">
        <v>26</v>
      </c>
      <c r="D13" s="22">
        <v>26</v>
      </c>
      <c r="E13" s="22">
        <v>1888</v>
      </c>
      <c r="F13" s="177">
        <v>1.1624999999999999</v>
      </c>
      <c r="G13" s="15">
        <f>'MAY-2019 I '!G13+F13</f>
        <v>2.947222222222222</v>
      </c>
      <c r="H13" s="39">
        <v>21.961111111111112</v>
      </c>
      <c r="I13" s="39">
        <v>10.893055555555556</v>
      </c>
      <c r="J13" s="23">
        <f t="shared" si="0"/>
        <v>32.854166666666671</v>
      </c>
      <c r="K13" s="16">
        <f>'MAY-2019 I '!K13+J13</f>
        <v>92.592361111111117</v>
      </c>
      <c r="L13" s="16">
        <f t="shared" si="1"/>
        <v>34.016666666666673</v>
      </c>
      <c r="M13" s="23">
        <f t="shared" si="3"/>
        <v>1.3083333333333336</v>
      </c>
      <c r="N13" s="23">
        <f t="shared" si="4"/>
        <v>99.824496972934469</v>
      </c>
      <c r="O13" s="23">
        <f t="shared" si="5"/>
        <v>99.818287037037038</v>
      </c>
      <c r="P13" s="40">
        <f t="shared" si="6"/>
        <v>95.53958333333334</v>
      </c>
      <c r="Q13" s="23">
        <f t="shared" si="2"/>
        <v>3.6745993589743593</v>
      </c>
      <c r="R13" s="23">
        <f t="shared" si="7"/>
        <v>99.505382686372286</v>
      </c>
      <c r="S13" s="23">
        <f t="shared" si="8"/>
        <v>99.489638977920222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45" customHeight="1" x14ac:dyDescent="0.2">
      <c r="A14" s="382" t="s">
        <v>20</v>
      </c>
      <c r="B14" s="382"/>
      <c r="C14" s="42">
        <f t="shared" ref="C14:I14" si="9">SUM(C8:C13)</f>
        <v>125</v>
      </c>
      <c r="D14" s="42">
        <f t="shared" si="9"/>
        <v>124</v>
      </c>
      <c r="E14" s="42">
        <f t="shared" si="9"/>
        <v>9325</v>
      </c>
      <c r="F14" s="43">
        <f t="shared" si="9"/>
        <v>26.665277777777778</v>
      </c>
      <c r="G14" s="44">
        <f t="shared" si="9"/>
        <v>72.281944444444434</v>
      </c>
      <c r="H14" s="43">
        <f t="shared" si="9"/>
        <v>81.21597222222222</v>
      </c>
      <c r="I14" s="43">
        <f t="shared" si="9"/>
        <v>59.475000000000001</v>
      </c>
      <c r="J14" s="45">
        <f t="shared" si="0"/>
        <v>140.69097222222223</v>
      </c>
      <c r="K14" s="44">
        <f>SUM(K8:K13)</f>
        <v>333.74652777777777</v>
      </c>
      <c r="L14" s="43">
        <f>SUM(L8:L13)</f>
        <v>167.35625000000002</v>
      </c>
      <c r="M14" s="43">
        <f t="shared" si="3"/>
        <v>1.3388500000000001</v>
      </c>
      <c r="N14" s="43">
        <f t="shared" si="4"/>
        <v>99.843676697530867</v>
      </c>
      <c r="O14" s="43">
        <f t="shared" si="5"/>
        <v>99.814048611111119</v>
      </c>
      <c r="P14" s="46">
        <f t="shared" si="6"/>
        <v>406.02847222222221</v>
      </c>
      <c r="Q14" s="43">
        <f t="shared" si="2"/>
        <v>3.2482277777777777</v>
      </c>
      <c r="R14" s="43">
        <f t="shared" si="7"/>
        <v>99.629170524691361</v>
      </c>
      <c r="S14" s="43">
        <f t="shared" si="8"/>
        <v>99.548857253086425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143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5:12" ht="18.75" x14ac:dyDescent="0.2">
      <c r="E17" s="49"/>
    </row>
    <row r="18" spans="5:12" ht="18.75" x14ac:dyDescent="0.2">
      <c r="E18" s="11"/>
    </row>
    <row r="22" spans="5:12" ht="20.25" x14ac:dyDescent="0.3">
      <c r="H22" s="50" t="s">
        <v>41</v>
      </c>
      <c r="I22" s="50">
        <v>98.259722222222209</v>
      </c>
      <c r="J22" s="50" t="s">
        <v>42</v>
      </c>
      <c r="K22" s="50" t="s">
        <v>43</v>
      </c>
      <c r="L22" s="51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2"/>
  <sheetViews>
    <sheetView view="pageBreakPreview" topLeftCell="A37" zoomScale="60" workbookViewId="0">
      <selection activeCell="I45" sqref="I45"/>
    </sheetView>
  </sheetViews>
  <sheetFormatPr defaultRowHeight="15.75" x14ac:dyDescent="0.25"/>
  <cols>
    <col min="1" max="1" width="4.140625" style="105" customWidth="1"/>
    <col min="2" max="2" width="17.28515625" style="104" bestFit="1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104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168"/>
      <c r="E2" s="55"/>
      <c r="F2" s="56"/>
      <c r="G2" s="57"/>
      <c r="H2" s="57"/>
      <c r="I2" s="57"/>
      <c r="J2" s="168"/>
      <c r="K2" s="168"/>
      <c r="L2" s="168"/>
      <c r="M2" s="168"/>
      <c r="N2" s="168"/>
      <c r="O2" s="168"/>
      <c r="P2" s="168"/>
      <c r="Q2" s="385"/>
      <c r="R2" s="385"/>
      <c r="S2" s="168"/>
    </row>
    <row r="3" spans="1:19" s="53" customFormat="1" ht="66.75" customHeight="1" x14ac:dyDescent="0.5">
      <c r="A3" s="386" t="s">
        <v>135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138</v>
      </c>
      <c r="F4" s="374" t="s">
        <v>139</v>
      </c>
      <c r="G4" s="374" t="s">
        <v>166</v>
      </c>
      <c r="H4" s="378" t="s">
        <v>140</v>
      </c>
      <c r="I4" s="378"/>
      <c r="J4" s="378"/>
      <c r="K4" s="379" t="s">
        <v>169</v>
      </c>
      <c r="L4" s="373" t="s">
        <v>141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165" t="s">
        <v>18</v>
      </c>
      <c r="I6" s="165" t="s">
        <v>19</v>
      </c>
      <c r="J6" s="165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65">
        <v>1</v>
      </c>
      <c r="B8" s="65" t="s">
        <v>49</v>
      </c>
      <c r="C8" s="66">
        <v>3</v>
      </c>
      <c r="D8" s="66">
        <v>3</v>
      </c>
      <c r="E8" s="21">
        <v>144</v>
      </c>
      <c r="F8" s="67">
        <v>3.125E-2</v>
      </c>
      <c r="G8" s="67">
        <f>'MAY-2019 ii '!G8+F8</f>
        <v>5.2777777777777778E-2</v>
      </c>
      <c r="H8" s="67">
        <v>1.7638888888888891</v>
      </c>
      <c r="I8" s="67">
        <v>1.2847222222222221</v>
      </c>
      <c r="J8" s="68">
        <f>H8+I8</f>
        <v>3.0486111111111112</v>
      </c>
      <c r="K8" s="68">
        <f>'MAY-2019 ii '!K8+J8</f>
        <v>8.9861111111111107</v>
      </c>
      <c r="L8" s="69">
        <f>F8+J8</f>
        <v>3.0798611111111112</v>
      </c>
      <c r="M8" s="69">
        <f>L8/C8</f>
        <v>1.0266203703703705</v>
      </c>
      <c r="N8" s="69">
        <f>+((C8*24*30)-J8)/(C8*24*30)*100</f>
        <v>99.858860596707814</v>
      </c>
      <c r="O8" s="69">
        <f>+((C8*24*30)-L8)/(C8*24*30)*100</f>
        <v>99.857413837448547</v>
      </c>
      <c r="P8" s="70">
        <f>+G8+K8</f>
        <v>9.0388888888888879</v>
      </c>
      <c r="Q8" s="69">
        <f>P8/C8</f>
        <v>3.0129629629629626</v>
      </c>
      <c r="R8" s="69">
        <f>+((C8*24*30)-K8)/(C8*24*30)*100</f>
        <v>99.583976337448547</v>
      </c>
      <c r="S8" s="69">
        <f>+((C8*24*30)-(G8+K8))*100/(C8*24*30)</f>
        <v>99.581532921810705</v>
      </c>
    </row>
    <row r="9" spans="1:19" s="71" customFormat="1" ht="27.75" customHeight="1" x14ac:dyDescent="0.25">
      <c r="A9" s="65">
        <v>2</v>
      </c>
      <c r="B9" s="65" t="s">
        <v>50</v>
      </c>
      <c r="C9" s="66">
        <v>1</v>
      </c>
      <c r="D9" s="66">
        <v>1</v>
      </c>
      <c r="E9" s="21">
        <v>40</v>
      </c>
      <c r="F9" s="67">
        <v>6.9444444444444441E-3</v>
      </c>
      <c r="G9" s="67">
        <f>'MAY-2019 ii '!G9+F9</f>
        <v>3.8194444444444448E-2</v>
      </c>
      <c r="H9" s="67">
        <v>0.3</v>
      </c>
      <c r="I9" s="67">
        <v>0.97222222222222221</v>
      </c>
      <c r="J9" s="68">
        <f t="shared" ref="J9:J49" si="0">H9+I9</f>
        <v>1.2722222222222221</v>
      </c>
      <c r="K9" s="68">
        <f>'MAY-2019 ii '!K9+J9</f>
        <v>3.4</v>
      </c>
      <c r="L9" s="69">
        <f t="shared" ref="L9:L49" si="1">F9+J9</f>
        <v>1.2791666666666666</v>
      </c>
      <c r="M9" s="69">
        <f t="shared" ref="M9:M49" si="2">L9/C9</f>
        <v>1.2791666666666666</v>
      </c>
      <c r="N9" s="69">
        <f t="shared" ref="N9:N50" si="3">+((C9*24*30)-J9)/(C9*24*30)*100</f>
        <v>99.823302469135797</v>
      </c>
      <c r="O9" s="69">
        <f t="shared" ref="O9:O50" si="4">+((C9*24*30)-L9)/(C9*24*30)*100</f>
        <v>99.822337962962962</v>
      </c>
      <c r="P9" s="70">
        <f t="shared" ref="P9:P50" si="5">+G9+K9</f>
        <v>3.4381944444444446</v>
      </c>
      <c r="Q9" s="69">
        <f t="shared" ref="Q9:Q50" si="6">P9/C9</f>
        <v>3.4381944444444446</v>
      </c>
      <c r="R9" s="69">
        <f t="shared" ref="R9:R50" si="7">+((C9*24*30)-K9)/(C9*24*30)*100</f>
        <v>99.527777777777786</v>
      </c>
      <c r="S9" s="69">
        <f t="shared" ref="S9:S50" si="8">+((C9*24*30)-(G9+K9))*100/(C9*24*30)</f>
        <v>99.522472993827165</v>
      </c>
    </row>
    <row r="10" spans="1:19" s="71" customFormat="1" ht="27.75" customHeight="1" x14ac:dyDescent="0.3">
      <c r="A10" s="65">
        <v>3</v>
      </c>
      <c r="B10" s="65" t="s">
        <v>51</v>
      </c>
      <c r="C10" s="66">
        <v>2</v>
      </c>
      <c r="D10" s="66">
        <v>2</v>
      </c>
      <c r="E10" s="72">
        <v>120</v>
      </c>
      <c r="F10" s="73">
        <v>6.25E-2</v>
      </c>
      <c r="G10" s="67">
        <f>'MAY-2019 ii '!G10+F10</f>
        <v>0.375</v>
      </c>
      <c r="H10" s="73">
        <v>1.0590277777777779</v>
      </c>
      <c r="I10" s="74">
        <v>1.4895833333333333</v>
      </c>
      <c r="J10" s="68">
        <f t="shared" si="0"/>
        <v>2.5486111111111112</v>
      </c>
      <c r="K10" s="68">
        <f>'MAY-2019 ii '!K10+J10</f>
        <v>7.9236111111111107</v>
      </c>
      <c r="L10" s="69">
        <f t="shared" si="1"/>
        <v>2.6111111111111112</v>
      </c>
      <c r="M10" s="69">
        <f t="shared" si="2"/>
        <v>1.3055555555555556</v>
      </c>
      <c r="N10" s="69">
        <f t="shared" si="3"/>
        <v>99.823013117283949</v>
      </c>
      <c r="O10" s="69">
        <f t="shared" si="4"/>
        <v>99.818672839506178</v>
      </c>
      <c r="P10" s="70">
        <f t="shared" si="5"/>
        <v>8.2986111111111107</v>
      </c>
      <c r="Q10" s="69">
        <f t="shared" si="6"/>
        <v>4.1493055555555554</v>
      </c>
      <c r="R10" s="69">
        <f t="shared" si="7"/>
        <v>99.449749228395063</v>
      </c>
      <c r="S10" s="69">
        <f t="shared" si="8"/>
        <v>99.423707561728406</v>
      </c>
    </row>
    <row r="11" spans="1:19" s="71" customFormat="1" ht="27.75" customHeight="1" x14ac:dyDescent="0.3">
      <c r="A11" s="65">
        <v>4</v>
      </c>
      <c r="B11" s="65" t="s">
        <v>52</v>
      </c>
      <c r="C11" s="66">
        <v>6</v>
      </c>
      <c r="D11" s="66">
        <v>6</v>
      </c>
      <c r="E11" s="72">
        <v>150</v>
      </c>
      <c r="F11" s="73">
        <v>0.15277777777777776</v>
      </c>
      <c r="G11" s="67">
        <f>'MAY-2019 ii '!G11+F11</f>
        <v>0.44444444444444442</v>
      </c>
      <c r="H11" s="73">
        <v>0.63194444444444442</v>
      </c>
      <c r="I11" s="73">
        <v>0.27430555555555552</v>
      </c>
      <c r="J11" s="68">
        <f t="shared" si="0"/>
        <v>0.90625</v>
      </c>
      <c r="K11" s="68">
        <f>'MAY-2019 ii '!K11+J11</f>
        <v>4.4854166666666675</v>
      </c>
      <c r="L11" s="69">
        <f t="shared" si="1"/>
        <v>1.0590277777777777</v>
      </c>
      <c r="M11" s="69">
        <f t="shared" si="2"/>
        <v>0.17650462962962962</v>
      </c>
      <c r="N11" s="69">
        <f t="shared" si="3"/>
        <v>99.979021990740748</v>
      </c>
      <c r="O11" s="69">
        <f t="shared" si="4"/>
        <v>99.97548546810701</v>
      </c>
      <c r="P11" s="70">
        <f t="shared" si="5"/>
        <v>4.9298611111111121</v>
      </c>
      <c r="Q11" s="69">
        <f t="shared" si="6"/>
        <v>0.82164351851851869</v>
      </c>
      <c r="R11" s="69">
        <f t="shared" si="7"/>
        <v>99.896170910493836</v>
      </c>
      <c r="S11" s="69">
        <f t="shared" si="8"/>
        <v>99.885882844650212</v>
      </c>
    </row>
    <row r="12" spans="1:19" s="71" customFormat="1" ht="27.75" customHeight="1" x14ac:dyDescent="0.3">
      <c r="A12" s="65">
        <v>5</v>
      </c>
      <c r="B12" s="65" t="s">
        <v>53</v>
      </c>
      <c r="C12" s="66">
        <v>6</v>
      </c>
      <c r="D12" s="66">
        <v>6</v>
      </c>
      <c r="E12" s="72">
        <v>44</v>
      </c>
      <c r="F12" s="73">
        <v>0.13333333333333333</v>
      </c>
      <c r="G12" s="67">
        <f>'MAY-2019 ii '!G12+F12</f>
        <v>0.36736111111111114</v>
      </c>
      <c r="H12" s="73">
        <v>0.43055555555555558</v>
      </c>
      <c r="I12" s="73">
        <v>0.13541666666666666</v>
      </c>
      <c r="J12" s="68">
        <f t="shared" si="0"/>
        <v>0.56597222222222221</v>
      </c>
      <c r="K12" s="68">
        <f>'MAY-2019 ii '!K12+J12</f>
        <v>5.1875</v>
      </c>
      <c r="L12" s="69">
        <f t="shared" si="1"/>
        <v>0.69930555555555551</v>
      </c>
      <c r="M12" s="69">
        <f t="shared" si="2"/>
        <v>0.11655092592592592</v>
      </c>
      <c r="N12" s="69">
        <f t="shared" si="3"/>
        <v>99.986898791152257</v>
      </c>
      <c r="O12" s="69">
        <f t="shared" si="4"/>
        <v>99.983812371399168</v>
      </c>
      <c r="P12" s="70">
        <f t="shared" si="5"/>
        <v>5.5548611111111112</v>
      </c>
      <c r="Q12" s="69">
        <f t="shared" si="6"/>
        <v>0.92581018518518521</v>
      </c>
      <c r="R12" s="69">
        <f t="shared" si="7"/>
        <v>99.879918981481481</v>
      </c>
      <c r="S12" s="69">
        <f t="shared" si="8"/>
        <v>99.871415252057631</v>
      </c>
    </row>
    <row r="13" spans="1:19" s="71" customFormat="1" ht="27.75" customHeight="1" x14ac:dyDescent="0.25">
      <c r="A13" s="65">
        <v>6</v>
      </c>
      <c r="B13" s="65" t="s">
        <v>54</v>
      </c>
      <c r="C13" s="21">
        <v>5</v>
      </c>
      <c r="D13" s="66">
        <v>5</v>
      </c>
      <c r="E13" s="75">
        <v>131</v>
      </c>
      <c r="F13" s="74">
        <v>0</v>
      </c>
      <c r="G13" s="67">
        <f>'MAY-2019 ii '!G13+F13</f>
        <v>3.0555555555555555E-2</v>
      </c>
      <c r="H13" s="74">
        <v>2.9201388888888888</v>
      </c>
      <c r="I13" s="74">
        <v>3.9624999999999999</v>
      </c>
      <c r="J13" s="68">
        <f t="shared" si="0"/>
        <v>6.8826388888888888</v>
      </c>
      <c r="K13" s="68">
        <f>'MAY-2019 ii '!K13+J13</f>
        <v>19.844444444444445</v>
      </c>
      <c r="L13" s="69">
        <f t="shared" si="1"/>
        <v>6.8826388888888888</v>
      </c>
      <c r="M13" s="69">
        <f t="shared" si="2"/>
        <v>1.3765277777777778</v>
      </c>
      <c r="N13" s="69">
        <f t="shared" si="3"/>
        <v>99.808815586419755</v>
      </c>
      <c r="O13" s="69">
        <f t="shared" si="4"/>
        <v>99.808815586419755</v>
      </c>
      <c r="P13" s="70">
        <f t="shared" si="5"/>
        <v>19.875</v>
      </c>
      <c r="Q13" s="69">
        <f t="shared" si="6"/>
        <v>3.9750000000000001</v>
      </c>
      <c r="R13" s="69">
        <f t="shared" si="7"/>
        <v>99.448765432098767</v>
      </c>
      <c r="S13" s="69">
        <f t="shared" si="8"/>
        <v>99.447916666666671</v>
      </c>
    </row>
    <row r="14" spans="1:19" s="71" customFormat="1" ht="27.75" customHeight="1" x14ac:dyDescent="0.25">
      <c r="A14" s="65">
        <v>7</v>
      </c>
      <c r="B14" s="65" t="s">
        <v>55</v>
      </c>
      <c r="C14" s="21">
        <v>2</v>
      </c>
      <c r="D14" s="66">
        <v>2</v>
      </c>
      <c r="E14" s="75">
        <v>108</v>
      </c>
      <c r="F14" s="74">
        <v>0</v>
      </c>
      <c r="G14" s="67">
        <f>'MAY-2019 ii '!G14+F14</f>
        <v>3.0555555555555555E-2</v>
      </c>
      <c r="H14" s="74">
        <v>2.0652777777777778</v>
      </c>
      <c r="I14" s="74">
        <v>1.7416666666666665</v>
      </c>
      <c r="J14" s="68">
        <f>H14+I14</f>
        <v>3.8069444444444445</v>
      </c>
      <c r="K14" s="68">
        <f>'MAY-2019 ii '!K14+J14</f>
        <v>12.563194444444449</v>
      </c>
      <c r="L14" s="69">
        <f t="shared" si="1"/>
        <v>3.8069444444444445</v>
      </c>
      <c r="M14" s="69">
        <f t="shared" si="2"/>
        <v>1.9034722222222222</v>
      </c>
      <c r="N14" s="69">
        <f t="shared" si="3"/>
        <v>99.735628858024683</v>
      </c>
      <c r="O14" s="69">
        <f t="shared" si="4"/>
        <v>99.735628858024683</v>
      </c>
      <c r="P14" s="70">
        <f t="shared" si="5"/>
        <v>12.593750000000004</v>
      </c>
      <c r="Q14" s="69">
        <f t="shared" si="6"/>
        <v>6.2968750000000018</v>
      </c>
      <c r="R14" s="69">
        <f t="shared" si="7"/>
        <v>99.127555941358025</v>
      </c>
      <c r="S14" s="69">
        <f t="shared" si="8"/>
        <v>99.125434027777771</v>
      </c>
    </row>
    <row r="15" spans="1:19" s="71" customFormat="1" ht="27.75" customHeight="1" x14ac:dyDescent="0.25">
      <c r="A15" s="65">
        <v>8</v>
      </c>
      <c r="B15" s="65" t="s">
        <v>56</v>
      </c>
      <c r="C15" s="76">
        <v>2</v>
      </c>
      <c r="D15" s="76">
        <v>2</v>
      </c>
      <c r="E15" s="77">
        <v>77</v>
      </c>
      <c r="F15" s="73">
        <v>2.4305555555555556E-2</v>
      </c>
      <c r="G15" s="67">
        <f>'MAY-2019 ii '!G15+F15</f>
        <v>2.0486111111111107</v>
      </c>
      <c r="H15" s="74">
        <v>0</v>
      </c>
      <c r="I15" s="74">
        <v>5.1736111111111116</v>
      </c>
      <c r="J15" s="74">
        <v>0.625</v>
      </c>
      <c r="K15" s="68">
        <f>'MAY-2019 ii '!K15+J15</f>
        <v>1.375</v>
      </c>
      <c r="L15" s="69">
        <f t="shared" si="1"/>
        <v>0.64930555555555558</v>
      </c>
      <c r="M15" s="69">
        <f t="shared" si="2"/>
        <v>0.32465277777777779</v>
      </c>
      <c r="N15" s="69">
        <f t="shared" si="3"/>
        <v>99.956597222222214</v>
      </c>
      <c r="O15" s="69">
        <f t="shared" si="4"/>
        <v>99.954909336419746</v>
      </c>
      <c r="P15" s="70">
        <f t="shared" si="5"/>
        <v>3.4236111111111107</v>
      </c>
      <c r="Q15" s="69">
        <f t="shared" si="6"/>
        <v>1.7118055555555554</v>
      </c>
      <c r="R15" s="69">
        <f t="shared" si="7"/>
        <v>99.904513888888886</v>
      </c>
      <c r="S15" s="69">
        <f t="shared" si="8"/>
        <v>99.762249228395078</v>
      </c>
    </row>
    <row r="16" spans="1:19" s="71" customFormat="1" ht="27.75" customHeight="1" x14ac:dyDescent="0.25">
      <c r="A16" s="65">
        <v>9</v>
      </c>
      <c r="B16" s="65" t="s">
        <v>57</v>
      </c>
      <c r="C16" s="66">
        <v>2</v>
      </c>
      <c r="D16" s="66">
        <v>2</v>
      </c>
      <c r="E16" s="75">
        <v>131</v>
      </c>
      <c r="F16" s="73">
        <v>0.49305555555555558</v>
      </c>
      <c r="G16" s="67">
        <f>'MAY-2019 ii '!G16+F16</f>
        <v>2.9861111111111107</v>
      </c>
      <c r="H16" s="74">
        <v>0.90972222222222221</v>
      </c>
      <c r="I16" s="74">
        <v>0.46528935185185188</v>
      </c>
      <c r="J16" s="74">
        <v>1.9201388888888891</v>
      </c>
      <c r="K16" s="68">
        <f>'MAY-2019 ii '!K16+J16</f>
        <v>3.9236111111111116</v>
      </c>
      <c r="L16" s="69">
        <f t="shared" si="1"/>
        <v>2.4131944444444446</v>
      </c>
      <c r="M16" s="69">
        <f t="shared" si="2"/>
        <v>1.2065972222222223</v>
      </c>
      <c r="N16" s="69">
        <f t="shared" si="3"/>
        <v>99.866657021604937</v>
      </c>
      <c r="O16" s="69">
        <f t="shared" si="4"/>
        <v>99.83241705246914</v>
      </c>
      <c r="P16" s="70">
        <f t="shared" si="5"/>
        <v>6.9097222222222223</v>
      </c>
      <c r="Q16" s="69">
        <f t="shared" si="6"/>
        <v>3.4548611111111112</v>
      </c>
      <c r="R16" s="69">
        <f t="shared" si="7"/>
        <v>99.727527006172849</v>
      </c>
      <c r="S16" s="69">
        <f t="shared" si="8"/>
        <v>99.520158179012341</v>
      </c>
    </row>
    <row r="17" spans="1:19" s="71" customFormat="1" ht="27.75" customHeight="1" x14ac:dyDescent="0.25">
      <c r="A17" s="65">
        <v>10</v>
      </c>
      <c r="B17" s="65" t="s">
        <v>58</v>
      </c>
      <c r="C17" s="78">
        <v>1</v>
      </c>
      <c r="D17" s="78">
        <v>1</v>
      </c>
      <c r="E17" s="77">
        <v>21</v>
      </c>
      <c r="F17" s="73">
        <v>0</v>
      </c>
      <c r="G17" s="67">
        <f>'MAY-2019 ii '!G17+F17</f>
        <v>1</v>
      </c>
      <c r="H17" s="74">
        <v>0.30555555555555552</v>
      </c>
      <c r="I17" s="74">
        <v>1.1458333333333333</v>
      </c>
      <c r="J17" s="74">
        <v>1.75</v>
      </c>
      <c r="K17" s="68">
        <f>'MAY-2019 ii '!K17+J17</f>
        <v>3.666666666666667</v>
      </c>
      <c r="L17" s="69">
        <f t="shared" si="1"/>
        <v>1.75</v>
      </c>
      <c r="M17" s="69">
        <f t="shared" si="2"/>
        <v>1.75</v>
      </c>
      <c r="N17" s="69">
        <f t="shared" si="3"/>
        <v>99.756944444444443</v>
      </c>
      <c r="O17" s="69">
        <f t="shared" si="4"/>
        <v>99.756944444444443</v>
      </c>
      <c r="P17" s="70">
        <f t="shared" si="5"/>
        <v>4.666666666666667</v>
      </c>
      <c r="Q17" s="69">
        <f t="shared" si="6"/>
        <v>4.666666666666667</v>
      </c>
      <c r="R17" s="69">
        <f t="shared" si="7"/>
        <v>99.490740740740748</v>
      </c>
      <c r="S17" s="69">
        <f t="shared" si="8"/>
        <v>99.351851851851862</v>
      </c>
    </row>
    <row r="18" spans="1:19" s="71" customFormat="1" ht="27.75" customHeight="1" x14ac:dyDescent="0.25">
      <c r="A18" s="65">
        <v>11</v>
      </c>
      <c r="B18" s="65" t="s">
        <v>59</v>
      </c>
      <c r="C18" s="78">
        <v>1</v>
      </c>
      <c r="D18" s="78">
        <v>1</v>
      </c>
      <c r="E18" s="77">
        <v>21</v>
      </c>
      <c r="F18" s="73">
        <v>0.54166666666666663</v>
      </c>
      <c r="G18" s="67">
        <f>'MAY-2019 ii '!G18+F18</f>
        <v>2.083333333333333</v>
      </c>
      <c r="H18" s="74">
        <v>0</v>
      </c>
      <c r="I18" s="74">
        <v>1.3298611111111112</v>
      </c>
      <c r="J18" s="74">
        <v>0</v>
      </c>
      <c r="K18" s="68">
        <f>'MAY-2019 ii '!K18+J18</f>
        <v>4.8611111111111112E-2</v>
      </c>
      <c r="L18" s="69">
        <f t="shared" si="1"/>
        <v>0.54166666666666663</v>
      </c>
      <c r="M18" s="69">
        <f t="shared" si="2"/>
        <v>0.54166666666666663</v>
      </c>
      <c r="N18" s="69">
        <f t="shared" si="3"/>
        <v>100</v>
      </c>
      <c r="O18" s="69">
        <f t="shared" si="4"/>
        <v>99.924768518518519</v>
      </c>
      <c r="P18" s="70">
        <f t="shared" si="5"/>
        <v>2.1319444444444442</v>
      </c>
      <c r="Q18" s="69">
        <f t="shared" si="6"/>
        <v>2.1319444444444442</v>
      </c>
      <c r="R18" s="69">
        <f t="shared" si="7"/>
        <v>99.993248456790127</v>
      </c>
      <c r="S18" s="69">
        <f t="shared" si="8"/>
        <v>99.703896604938265</v>
      </c>
    </row>
    <row r="19" spans="1:19" s="71" customFormat="1" ht="27.75" customHeight="1" x14ac:dyDescent="0.25">
      <c r="A19" s="65">
        <v>12</v>
      </c>
      <c r="B19" s="65" t="s">
        <v>60</v>
      </c>
      <c r="C19" s="78">
        <v>1</v>
      </c>
      <c r="D19" s="78">
        <v>1</v>
      </c>
      <c r="E19" s="77">
        <v>17</v>
      </c>
      <c r="F19" s="73">
        <v>0</v>
      </c>
      <c r="G19" s="67">
        <f>'MAY-2019 ii '!G19+F19</f>
        <v>1</v>
      </c>
      <c r="H19" s="74">
        <v>0.52430555555555558</v>
      </c>
      <c r="I19" s="74">
        <v>0.91320601851851846</v>
      </c>
      <c r="J19" s="74">
        <v>5.2534722222222223</v>
      </c>
      <c r="K19" s="68">
        <f>'MAY-2019 ii '!K19+J19</f>
        <v>10.881944444444445</v>
      </c>
      <c r="L19" s="69">
        <f t="shared" si="1"/>
        <v>5.2534722222222223</v>
      </c>
      <c r="M19" s="69">
        <f t="shared" si="2"/>
        <v>5.2534722222222223</v>
      </c>
      <c r="N19" s="69">
        <f t="shared" si="3"/>
        <v>99.270351080246925</v>
      </c>
      <c r="O19" s="69">
        <f t="shared" si="4"/>
        <v>99.270351080246925</v>
      </c>
      <c r="P19" s="70">
        <f t="shared" si="5"/>
        <v>11.881944444444445</v>
      </c>
      <c r="Q19" s="69">
        <f t="shared" si="6"/>
        <v>11.881944444444445</v>
      </c>
      <c r="R19" s="69">
        <f t="shared" si="7"/>
        <v>98.488618827160494</v>
      </c>
      <c r="S19" s="69">
        <f t="shared" si="8"/>
        <v>98.349729938271594</v>
      </c>
    </row>
    <row r="20" spans="1:19" s="71" customFormat="1" ht="27.75" customHeight="1" x14ac:dyDescent="0.25">
      <c r="A20" s="65">
        <v>13</v>
      </c>
      <c r="B20" s="65" t="s">
        <v>61</v>
      </c>
      <c r="C20" s="78">
        <v>1</v>
      </c>
      <c r="D20" s="78">
        <v>1</v>
      </c>
      <c r="E20" s="77">
        <v>82</v>
      </c>
      <c r="F20" s="73">
        <v>8.3333333333333329E-2</v>
      </c>
      <c r="G20" s="67">
        <f>'MAY-2019 ii '!G20+F20</f>
        <v>1.1666666666666665</v>
      </c>
      <c r="H20" s="74">
        <v>1.3159722222222221</v>
      </c>
      <c r="I20" s="74">
        <v>1.7673726851851852</v>
      </c>
      <c r="J20" s="74">
        <v>2.1979166666666665</v>
      </c>
      <c r="K20" s="68">
        <f>'MAY-2019 ii '!K20+J20</f>
        <v>4.7777777777777768</v>
      </c>
      <c r="L20" s="69">
        <f t="shared" si="1"/>
        <v>2.28125</v>
      </c>
      <c r="M20" s="69">
        <f t="shared" si="2"/>
        <v>2.28125</v>
      </c>
      <c r="N20" s="69">
        <f t="shared" si="3"/>
        <v>99.694733796296305</v>
      </c>
      <c r="O20" s="69">
        <f t="shared" si="4"/>
        <v>99.683159722222229</v>
      </c>
      <c r="P20" s="70">
        <f t="shared" si="5"/>
        <v>5.9444444444444429</v>
      </c>
      <c r="Q20" s="69">
        <f t="shared" si="6"/>
        <v>5.9444444444444429</v>
      </c>
      <c r="R20" s="69">
        <f t="shared" si="7"/>
        <v>99.336419753086417</v>
      </c>
      <c r="S20" s="69">
        <f t="shared" si="8"/>
        <v>99.174382716049365</v>
      </c>
    </row>
    <row r="21" spans="1:19" s="71" customFormat="1" ht="27.75" customHeight="1" x14ac:dyDescent="0.25">
      <c r="A21" s="65">
        <v>14</v>
      </c>
      <c r="B21" s="65" t="s">
        <v>62</v>
      </c>
      <c r="C21" s="78">
        <v>5</v>
      </c>
      <c r="D21" s="78">
        <v>5</v>
      </c>
      <c r="E21" s="77">
        <v>73</v>
      </c>
      <c r="F21" s="73">
        <v>0.16666666666666666</v>
      </c>
      <c r="G21" s="67">
        <f>'MAY-2019 ii '!G21+F21</f>
        <v>5.3333333333333339</v>
      </c>
      <c r="H21" s="74">
        <v>4.9583449074074073</v>
      </c>
      <c r="I21" s="74">
        <v>2.0694444444444442</v>
      </c>
      <c r="J21" s="74">
        <v>3.1111111111111112</v>
      </c>
      <c r="K21" s="68">
        <f>'MAY-2019 ii '!K21+J21</f>
        <v>6.7638888888888893</v>
      </c>
      <c r="L21" s="69">
        <f t="shared" si="1"/>
        <v>3.2777777777777777</v>
      </c>
      <c r="M21" s="69">
        <f t="shared" si="2"/>
        <v>0.65555555555555556</v>
      </c>
      <c r="N21" s="69">
        <f t="shared" si="3"/>
        <v>99.913580246913568</v>
      </c>
      <c r="O21" s="69">
        <f t="shared" si="4"/>
        <v>99.908950617283949</v>
      </c>
      <c r="P21" s="70">
        <f t="shared" si="5"/>
        <v>12.097222222222223</v>
      </c>
      <c r="Q21" s="69">
        <f t="shared" si="6"/>
        <v>2.4194444444444447</v>
      </c>
      <c r="R21" s="69">
        <f t="shared" si="7"/>
        <v>99.81211419753086</v>
      </c>
      <c r="S21" s="69">
        <f t="shared" si="8"/>
        <v>99.663966049382722</v>
      </c>
    </row>
    <row r="22" spans="1:19" s="71" customFormat="1" ht="27.75" customHeight="1" x14ac:dyDescent="0.3">
      <c r="A22" s="65">
        <v>15</v>
      </c>
      <c r="B22" s="65" t="s">
        <v>63</v>
      </c>
      <c r="C22" s="79">
        <v>1</v>
      </c>
      <c r="D22" s="66">
        <v>1</v>
      </c>
      <c r="E22" s="72">
        <v>94</v>
      </c>
      <c r="F22" s="73">
        <v>0.43194444444444446</v>
      </c>
      <c r="G22" s="67">
        <f>'MAY-2019 ii '!G22+F22</f>
        <v>0.61944444444444446</v>
      </c>
      <c r="H22" s="73">
        <v>0.77986111111111101</v>
      </c>
      <c r="I22" s="73">
        <v>0.48833333333333334</v>
      </c>
      <c r="J22" s="68">
        <f t="shared" si="0"/>
        <v>1.2681944444444444</v>
      </c>
      <c r="K22" s="68">
        <f>'MAY-2019 ii '!K22+J22</f>
        <v>1.88625</v>
      </c>
      <c r="L22" s="69">
        <f t="shared" si="1"/>
        <v>1.7001388888888889</v>
      </c>
      <c r="M22" s="69">
        <f t="shared" si="2"/>
        <v>1.7001388888888889</v>
      </c>
      <c r="N22" s="69">
        <f t="shared" si="3"/>
        <v>99.823861882716045</v>
      </c>
      <c r="O22" s="69">
        <f t="shared" si="4"/>
        <v>99.763869598765424</v>
      </c>
      <c r="P22" s="70">
        <f t="shared" si="5"/>
        <v>2.5056944444444444</v>
      </c>
      <c r="Q22" s="69">
        <f t="shared" si="6"/>
        <v>2.5056944444444444</v>
      </c>
      <c r="R22" s="69">
        <f t="shared" si="7"/>
        <v>99.738020833333323</v>
      </c>
      <c r="S22" s="69">
        <f t="shared" si="8"/>
        <v>99.651986882716059</v>
      </c>
    </row>
    <row r="23" spans="1:19" s="71" customFormat="1" ht="27.75" customHeight="1" x14ac:dyDescent="0.3">
      <c r="A23" s="65">
        <v>16</v>
      </c>
      <c r="B23" s="65" t="s">
        <v>64</v>
      </c>
      <c r="C23" s="79">
        <v>1</v>
      </c>
      <c r="D23" s="66">
        <v>1</v>
      </c>
      <c r="E23" s="72">
        <v>45</v>
      </c>
      <c r="F23" s="73">
        <v>0.43194444444444446</v>
      </c>
      <c r="G23" s="67">
        <f>'MAY-2019 ii '!G23+F23</f>
        <v>0.61944444444444446</v>
      </c>
      <c r="H23" s="73">
        <v>0.62</v>
      </c>
      <c r="I23" s="73">
        <v>0.39500000000000002</v>
      </c>
      <c r="J23" s="68">
        <f t="shared" si="0"/>
        <v>1.0150000000000001</v>
      </c>
      <c r="K23" s="68">
        <f>'MAY-2019 ii '!K23+J23</f>
        <v>1.8066666666666669</v>
      </c>
      <c r="L23" s="69">
        <f t="shared" si="1"/>
        <v>1.4469444444444446</v>
      </c>
      <c r="M23" s="69">
        <f t="shared" si="2"/>
        <v>1.4469444444444446</v>
      </c>
      <c r="N23" s="69">
        <f t="shared" si="3"/>
        <v>99.859027777777783</v>
      </c>
      <c r="O23" s="69">
        <f t="shared" si="4"/>
        <v>99.799035493827176</v>
      </c>
      <c r="P23" s="70">
        <f t="shared" si="5"/>
        <v>2.4261111111111111</v>
      </c>
      <c r="Q23" s="69">
        <f t="shared" si="6"/>
        <v>2.4261111111111111</v>
      </c>
      <c r="R23" s="69">
        <f t="shared" si="7"/>
        <v>99.749074074074088</v>
      </c>
      <c r="S23" s="69">
        <f t="shared" si="8"/>
        <v>99.663040123456796</v>
      </c>
    </row>
    <row r="24" spans="1:19" s="71" customFormat="1" ht="27.75" customHeight="1" x14ac:dyDescent="0.3">
      <c r="A24" s="65">
        <v>17</v>
      </c>
      <c r="B24" s="65" t="s">
        <v>65</v>
      </c>
      <c r="C24" s="79">
        <v>2</v>
      </c>
      <c r="D24" s="66">
        <v>2</v>
      </c>
      <c r="E24" s="72">
        <v>103</v>
      </c>
      <c r="F24" s="73">
        <v>0.27430555555555552</v>
      </c>
      <c r="G24" s="67">
        <f>'MAY-2019 ii '!G24+F24</f>
        <v>0.55208333333333326</v>
      </c>
      <c r="H24" s="73">
        <v>1.2541666666666667</v>
      </c>
      <c r="I24" s="73">
        <v>1.7583333333333335</v>
      </c>
      <c r="J24" s="68">
        <f t="shared" si="0"/>
        <v>3.0125000000000002</v>
      </c>
      <c r="K24" s="68">
        <f>'MAY-2019 ii '!K24+J24</f>
        <v>9.3874999999999993</v>
      </c>
      <c r="L24" s="69">
        <f t="shared" si="1"/>
        <v>3.2868055555555555</v>
      </c>
      <c r="M24" s="69">
        <f t="shared" si="2"/>
        <v>1.6434027777777778</v>
      </c>
      <c r="N24" s="69">
        <f t="shared" si="3"/>
        <v>99.790798611111114</v>
      </c>
      <c r="O24" s="69">
        <f t="shared" si="4"/>
        <v>99.771749614197532</v>
      </c>
      <c r="P24" s="70">
        <f t="shared" si="5"/>
        <v>9.9395833333333332</v>
      </c>
      <c r="Q24" s="69">
        <f t="shared" si="6"/>
        <v>4.9697916666666666</v>
      </c>
      <c r="R24" s="69">
        <f t="shared" si="7"/>
        <v>99.348090277777771</v>
      </c>
      <c r="S24" s="69">
        <f t="shared" si="8"/>
        <v>99.309751157407405</v>
      </c>
    </row>
    <row r="25" spans="1:19" s="71" customFormat="1" ht="27.75" customHeight="1" x14ac:dyDescent="0.25">
      <c r="A25" s="65">
        <v>18</v>
      </c>
      <c r="B25" s="65" t="s">
        <v>66</v>
      </c>
      <c r="C25" s="11">
        <v>4</v>
      </c>
      <c r="D25" s="66">
        <v>4</v>
      </c>
      <c r="E25" s="80">
        <v>54</v>
      </c>
      <c r="F25" s="81">
        <v>0.32100000000000001</v>
      </c>
      <c r="G25" s="67">
        <f>'MAY-2019 ii '!G25+F25</f>
        <v>0.36799999999999999</v>
      </c>
      <c r="H25" s="81">
        <v>3.21</v>
      </c>
      <c r="I25" s="81">
        <v>0.46100000000000002</v>
      </c>
      <c r="J25" s="68">
        <f t="shared" si="0"/>
        <v>3.6709999999999998</v>
      </c>
      <c r="K25" s="68">
        <f>'MAY-2019 ii '!K25+J25</f>
        <v>5.5809999999999995</v>
      </c>
      <c r="L25" s="69">
        <f t="shared" si="1"/>
        <v>3.992</v>
      </c>
      <c r="M25" s="69">
        <f t="shared" si="2"/>
        <v>0.998</v>
      </c>
      <c r="N25" s="69">
        <f t="shared" si="3"/>
        <v>99.872534722222227</v>
      </c>
      <c r="O25" s="69">
        <f t="shared" si="4"/>
        <v>99.861388888888882</v>
      </c>
      <c r="P25" s="70">
        <f t="shared" si="5"/>
        <v>5.9489999999999998</v>
      </c>
      <c r="Q25" s="69">
        <f t="shared" si="6"/>
        <v>1.48725</v>
      </c>
      <c r="R25" s="69">
        <f t="shared" si="7"/>
        <v>99.806215277777781</v>
      </c>
      <c r="S25" s="69">
        <f t="shared" si="8"/>
        <v>99.793437499999996</v>
      </c>
    </row>
    <row r="26" spans="1:19" s="71" customFormat="1" ht="27.75" customHeight="1" x14ac:dyDescent="0.25">
      <c r="A26" s="65">
        <v>19</v>
      </c>
      <c r="B26" s="65" t="s">
        <v>67</v>
      </c>
      <c r="C26" s="21">
        <v>2</v>
      </c>
      <c r="D26" s="66">
        <v>2</v>
      </c>
      <c r="E26" s="80">
        <v>28</v>
      </c>
      <c r="F26" s="81">
        <v>0.11</v>
      </c>
      <c r="G26" s="67">
        <f>'MAY-2019 ii '!G26+F26</f>
        <v>0.13900000000000001</v>
      </c>
      <c r="H26" s="81">
        <v>1.2310000000000001</v>
      </c>
      <c r="I26" s="81">
        <v>0.36399999999999999</v>
      </c>
      <c r="J26" s="68">
        <f t="shared" si="0"/>
        <v>1.5950000000000002</v>
      </c>
      <c r="K26" s="68">
        <f>'MAY-2019 ii '!K26+J26</f>
        <v>3.1450000000000005</v>
      </c>
      <c r="L26" s="69">
        <f t="shared" si="1"/>
        <v>1.7050000000000003</v>
      </c>
      <c r="M26" s="69">
        <f t="shared" si="2"/>
        <v>0.85250000000000015</v>
      </c>
      <c r="N26" s="69">
        <f t="shared" si="3"/>
        <v>99.889236111111117</v>
      </c>
      <c r="O26" s="69">
        <f t="shared" si="4"/>
        <v>99.881597222222226</v>
      </c>
      <c r="P26" s="70">
        <f t="shared" si="5"/>
        <v>3.2840000000000007</v>
      </c>
      <c r="Q26" s="69">
        <f t="shared" si="6"/>
        <v>1.6420000000000003</v>
      </c>
      <c r="R26" s="69">
        <f t="shared" si="7"/>
        <v>99.781597222222217</v>
      </c>
      <c r="S26" s="69">
        <f t="shared" si="8"/>
        <v>99.771944444444429</v>
      </c>
    </row>
    <row r="27" spans="1:19" s="71" customFormat="1" ht="27.75" customHeight="1" x14ac:dyDescent="0.25">
      <c r="A27" s="65">
        <v>19</v>
      </c>
      <c r="B27" s="65" t="s">
        <v>68</v>
      </c>
      <c r="C27" s="11">
        <v>6</v>
      </c>
      <c r="D27" s="66">
        <v>6</v>
      </c>
      <c r="E27" s="75">
        <v>42</v>
      </c>
      <c r="F27" s="81">
        <v>0.21299999999999999</v>
      </c>
      <c r="G27" s="67">
        <f>'MAY-2019 ii '!G27+F27</f>
        <v>0.29399999999999998</v>
      </c>
      <c r="H27" s="81">
        <v>2.3140000000000001</v>
      </c>
      <c r="I27" s="81">
        <v>0.36899999999999999</v>
      </c>
      <c r="J27" s="68">
        <f t="shared" si="0"/>
        <v>2.6829999999999998</v>
      </c>
      <c r="K27" s="68">
        <f>'MAY-2019 ii '!K27+J27</f>
        <v>4.9329999999999998</v>
      </c>
      <c r="L27" s="69">
        <f t="shared" si="1"/>
        <v>2.8959999999999999</v>
      </c>
      <c r="M27" s="69">
        <f t="shared" si="2"/>
        <v>0.48266666666666663</v>
      </c>
      <c r="N27" s="69">
        <f t="shared" si="3"/>
        <v>99.937893518518521</v>
      </c>
      <c r="O27" s="69">
        <f t="shared" si="4"/>
        <v>99.932962962962961</v>
      </c>
      <c r="P27" s="70">
        <f t="shared" si="5"/>
        <v>5.2269999999999994</v>
      </c>
      <c r="Q27" s="69">
        <f t="shared" si="6"/>
        <v>0.87116666666666653</v>
      </c>
      <c r="R27" s="69">
        <f t="shared" si="7"/>
        <v>99.885810185185193</v>
      </c>
      <c r="S27" s="69">
        <f t="shared" si="8"/>
        <v>99.879004629629634</v>
      </c>
    </row>
    <row r="28" spans="1:19" s="71" customFormat="1" ht="27.75" customHeight="1" x14ac:dyDescent="0.25">
      <c r="A28" s="65">
        <v>20</v>
      </c>
      <c r="B28" s="65" t="s">
        <v>69</v>
      </c>
      <c r="C28" s="11">
        <v>6</v>
      </c>
      <c r="D28" s="11">
        <v>5</v>
      </c>
      <c r="E28" s="21">
        <v>306</v>
      </c>
      <c r="F28" s="82">
        <v>0.40277777777777773</v>
      </c>
      <c r="G28" s="67">
        <f>'MAY-2019 ii '!G28+F28</f>
        <v>0.42361111111111105</v>
      </c>
      <c r="H28" s="82">
        <v>14.166666666666666</v>
      </c>
      <c r="I28" s="82">
        <v>6.2361111111111107</v>
      </c>
      <c r="J28" s="68">
        <f t="shared" si="0"/>
        <v>20.402777777777779</v>
      </c>
      <c r="K28" s="68">
        <f>'MAY-2019 ii '!K28+J28</f>
        <v>26.915972222222223</v>
      </c>
      <c r="L28" s="69">
        <f t="shared" si="1"/>
        <v>20.805555555555557</v>
      </c>
      <c r="M28" s="69">
        <f t="shared" si="2"/>
        <v>3.467592592592593</v>
      </c>
      <c r="N28" s="69">
        <f t="shared" si="3"/>
        <v>99.527713477366262</v>
      </c>
      <c r="O28" s="69">
        <f t="shared" si="4"/>
        <v>99.518389917695472</v>
      </c>
      <c r="P28" s="70">
        <f t="shared" si="5"/>
        <v>27.339583333333334</v>
      </c>
      <c r="Q28" s="69">
        <f t="shared" si="6"/>
        <v>4.556597222222222</v>
      </c>
      <c r="R28" s="69">
        <f t="shared" si="7"/>
        <v>99.376945087448561</v>
      </c>
      <c r="S28" s="69">
        <f t="shared" si="8"/>
        <v>99.367139274691368</v>
      </c>
    </row>
    <row r="29" spans="1:19" s="71" customFormat="1" ht="27.75" customHeight="1" x14ac:dyDescent="0.25">
      <c r="A29" s="65">
        <v>21</v>
      </c>
      <c r="B29" s="65" t="s">
        <v>70</v>
      </c>
      <c r="C29" s="11">
        <v>2</v>
      </c>
      <c r="D29" s="12">
        <v>2</v>
      </c>
      <c r="E29" s="22">
        <v>159</v>
      </c>
      <c r="F29" s="83">
        <v>7.2916666666666671E-2</v>
      </c>
      <c r="G29" s="67">
        <f>'MAY-2019 ii '!G29+F29</f>
        <v>0.38194444444444448</v>
      </c>
      <c r="H29" s="83">
        <v>1.1715277777777777</v>
      </c>
      <c r="I29" s="83">
        <v>0.84236111111111101</v>
      </c>
      <c r="J29" s="68">
        <f t="shared" si="0"/>
        <v>2.0138888888888888</v>
      </c>
      <c r="K29" s="68">
        <f>'MAY-2019 ii '!K29+J29</f>
        <v>3.2687499999999998</v>
      </c>
      <c r="L29" s="69">
        <f t="shared" si="1"/>
        <v>2.0868055555555554</v>
      </c>
      <c r="M29" s="69">
        <f t="shared" si="2"/>
        <v>1.0434027777777777</v>
      </c>
      <c r="N29" s="69">
        <f t="shared" si="3"/>
        <v>99.860146604938265</v>
      </c>
      <c r="O29" s="69">
        <f t="shared" si="4"/>
        <v>99.85508294753086</v>
      </c>
      <c r="P29" s="70">
        <f t="shared" si="5"/>
        <v>3.6506944444444445</v>
      </c>
      <c r="Q29" s="69">
        <f t="shared" si="6"/>
        <v>1.8253472222222222</v>
      </c>
      <c r="R29" s="69">
        <f t="shared" si="7"/>
        <v>99.773003472222229</v>
      </c>
      <c r="S29" s="69">
        <f t="shared" si="8"/>
        <v>99.74647955246914</v>
      </c>
    </row>
    <row r="30" spans="1:19" s="71" customFormat="1" ht="27.75" customHeight="1" x14ac:dyDescent="0.25">
      <c r="A30" s="65">
        <v>22</v>
      </c>
      <c r="B30" s="65" t="s">
        <v>71</v>
      </c>
      <c r="C30" s="66">
        <v>1</v>
      </c>
      <c r="D30" s="12">
        <v>1</v>
      </c>
      <c r="E30" s="22">
        <v>169</v>
      </c>
      <c r="F30" s="83">
        <v>5.2777777777777778E-2</v>
      </c>
      <c r="G30" s="67">
        <f>'MAY-2019 ii '!G30+F30</f>
        <v>0.13819444444444445</v>
      </c>
      <c r="H30" s="83">
        <v>1.0833333333333333</v>
      </c>
      <c r="I30" s="83">
        <v>1.3472222222222223</v>
      </c>
      <c r="J30" s="68">
        <f t="shared" si="0"/>
        <v>2.4305555555555554</v>
      </c>
      <c r="K30" s="68">
        <f>'MAY-2019 ii '!K30+J30</f>
        <v>3.6173611111111108</v>
      </c>
      <c r="L30" s="69">
        <f t="shared" si="1"/>
        <v>2.4833333333333329</v>
      </c>
      <c r="M30" s="69">
        <f t="shared" si="2"/>
        <v>2.4833333333333329</v>
      </c>
      <c r="N30" s="69">
        <f t="shared" si="3"/>
        <v>99.662422839506178</v>
      </c>
      <c r="O30" s="69">
        <f t="shared" si="4"/>
        <v>99.655092592592581</v>
      </c>
      <c r="P30" s="70">
        <f t="shared" si="5"/>
        <v>3.7555555555555551</v>
      </c>
      <c r="Q30" s="69">
        <f t="shared" si="6"/>
        <v>3.7555555555555551</v>
      </c>
      <c r="R30" s="69">
        <f t="shared" si="7"/>
        <v>99.497588734567898</v>
      </c>
      <c r="S30" s="69">
        <f t="shared" si="8"/>
        <v>99.478395061728392</v>
      </c>
    </row>
    <row r="31" spans="1:19" s="71" customFormat="1" ht="27.75" customHeight="1" x14ac:dyDescent="0.25">
      <c r="A31" s="65">
        <v>23</v>
      </c>
      <c r="B31" s="65" t="s">
        <v>72</v>
      </c>
      <c r="C31" s="66">
        <v>2</v>
      </c>
      <c r="D31" s="12">
        <v>2</v>
      </c>
      <c r="E31" s="22">
        <v>147</v>
      </c>
      <c r="F31" s="83">
        <v>8.6805555555555566E-2</v>
      </c>
      <c r="G31" s="67">
        <f>'MAY-2019 ii '!G31+F31</f>
        <v>0.19444444444444448</v>
      </c>
      <c r="H31" s="83">
        <v>1.6736111111111109</v>
      </c>
      <c r="I31" s="83">
        <v>1.2986111111111112</v>
      </c>
      <c r="J31" s="68">
        <f t="shared" si="0"/>
        <v>2.9722222222222223</v>
      </c>
      <c r="K31" s="68">
        <f>'MAY-2019 ii '!K31+J31</f>
        <v>5.0173611111111107</v>
      </c>
      <c r="L31" s="69">
        <f t="shared" si="1"/>
        <v>3.0590277777777777</v>
      </c>
      <c r="M31" s="69">
        <f t="shared" si="2"/>
        <v>1.5295138888888888</v>
      </c>
      <c r="N31" s="69">
        <f t="shared" si="3"/>
        <v>99.793595679012341</v>
      </c>
      <c r="O31" s="69">
        <f t="shared" si="4"/>
        <v>99.787567515432102</v>
      </c>
      <c r="P31" s="70">
        <f t="shared" si="5"/>
        <v>5.2118055555555554</v>
      </c>
      <c r="Q31" s="69">
        <f t="shared" si="6"/>
        <v>2.6059027777777777</v>
      </c>
      <c r="R31" s="69">
        <f t="shared" si="7"/>
        <v>99.651572145061735</v>
      </c>
      <c r="S31" s="69">
        <f t="shared" si="8"/>
        <v>99.638069058641975</v>
      </c>
    </row>
    <row r="32" spans="1:19" s="71" customFormat="1" ht="27.75" customHeight="1" x14ac:dyDescent="0.25">
      <c r="A32" s="65">
        <v>24</v>
      </c>
      <c r="B32" s="65" t="s">
        <v>73</v>
      </c>
      <c r="C32" s="66">
        <v>1</v>
      </c>
      <c r="D32" s="21">
        <v>1</v>
      </c>
      <c r="E32" s="21">
        <v>134</v>
      </c>
      <c r="F32" s="82">
        <v>0.20416666666666669</v>
      </c>
      <c r="G32" s="67">
        <f>'MAY-2019 ii '!G32+F32</f>
        <v>0.4395833333333331</v>
      </c>
      <c r="H32" s="82">
        <v>1.0819444444444444</v>
      </c>
      <c r="I32" s="82">
        <v>0.46111111111111108</v>
      </c>
      <c r="J32" s="68">
        <f t="shared" si="0"/>
        <v>1.5430555555555554</v>
      </c>
      <c r="K32" s="68">
        <f>'MAY-2019 ii '!K32+J32</f>
        <v>3.3819444444444438</v>
      </c>
      <c r="L32" s="69">
        <f t="shared" si="1"/>
        <v>1.747222222222222</v>
      </c>
      <c r="M32" s="69">
        <f t="shared" si="2"/>
        <v>1.747222222222222</v>
      </c>
      <c r="N32" s="69">
        <f t="shared" si="3"/>
        <v>99.785686728395049</v>
      </c>
      <c r="O32" s="69">
        <f t="shared" si="4"/>
        <v>99.757330246913583</v>
      </c>
      <c r="P32" s="70">
        <f t="shared" si="5"/>
        <v>3.821527777777777</v>
      </c>
      <c r="Q32" s="69">
        <f t="shared" si="6"/>
        <v>3.821527777777777</v>
      </c>
      <c r="R32" s="69">
        <f t="shared" si="7"/>
        <v>99.530285493827165</v>
      </c>
      <c r="S32" s="69">
        <f t="shared" si="8"/>
        <v>99.469232253086417</v>
      </c>
    </row>
    <row r="33" spans="1:19" s="71" customFormat="1" ht="27.75" customHeight="1" x14ac:dyDescent="0.25">
      <c r="A33" s="65">
        <v>25</v>
      </c>
      <c r="B33" s="65" t="s">
        <v>74</v>
      </c>
      <c r="C33" s="66">
        <v>4</v>
      </c>
      <c r="D33" s="66">
        <v>4</v>
      </c>
      <c r="E33" s="75">
        <v>1</v>
      </c>
      <c r="F33" s="84">
        <v>4.8611111111111112E-2</v>
      </c>
      <c r="G33" s="67">
        <f>'MAY-2019 ii '!G33+F33</f>
        <v>0.24305555555555552</v>
      </c>
      <c r="H33" s="84">
        <v>0</v>
      </c>
      <c r="I33" s="84">
        <v>4.2569444444444446</v>
      </c>
      <c r="J33" s="68">
        <f t="shared" si="0"/>
        <v>4.2569444444444446</v>
      </c>
      <c r="K33" s="68">
        <f>'MAY-2019 ii '!K33+J33</f>
        <v>19.343055555555559</v>
      </c>
      <c r="L33" s="69">
        <f t="shared" si="1"/>
        <v>4.3055555555555554</v>
      </c>
      <c r="M33" s="69">
        <f t="shared" si="2"/>
        <v>1.0763888888888888</v>
      </c>
      <c r="N33" s="69">
        <f t="shared" si="3"/>
        <v>99.852189429012356</v>
      </c>
      <c r="O33" s="69">
        <f t="shared" si="4"/>
        <v>99.850501543209873</v>
      </c>
      <c r="P33" s="70">
        <f t="shared" si="5"/>
        <v>19.586111111111116</v>
      </c>
      <c r="Q33" s="69">
        <f t="shared" si="6"/>
        <v>4.8965277777777789</v>
      </c>
      <c r="R33" s="69">
        <f t="shared" si="7"/>
        <v>99.328366126543216</v>
      </c>
      <c r="S33" s="69">
        <f t="shared" si="8"/>
        <v>99.31992669753086</v>
      </c>
    </row>
    <row r="34" spans="1:19" s="71" customFormat="1" ht="27.75" customHeight="1" x14ac:dyDescent="0.25">
      <c r="A34" s="65">
        <v>26</v>
      </c>
      <c r="B34" s="65" t="s">
        <v>75</v>
      </c>
      <c r="C34" s="66">
        <v>3</v>
      </c>
      <c r="D34" s="66">
        <v>3</v>
      </c>
      <c r="E34" s="75">
        <v>2</v>
      </c>
      <c r="F34" s="84">
        <v>6.9444444444444434E-2</v>
      </c>
      <c r="G34" s="67">
        <f>'MAY-2019 ii '!G34+F34</f>
        <v>0.2361111111111111</v>
      </c>
      <c r="H34" s="84">
        <v>0</v>
      </c>
      <c r="I34" s="84">
        <v>5.0472222222222225</v>
      </c>
      <c r="J34" s="68">
        <f t="shared" si="0"/>
        <v>5.0472222222222225</v>
      </c>
      <c r="K34" s="68">
        <f>'MAY-2019 ii '!K34+J34</f>
        <v>17.336111111111109</v>
      </c>
      <c r="L34" s="69">
        <f t="shared" si="1"/>
        <v>5.1166666666666671</v>
      </c>
      <c r="M34" s="69">
        <f t="shared" si="2"/>
        <v>1.7055555555555557</v>
      </c>
      <c r="N34" s="69">
        <f t="shared" si="3"/>
        <v>99.766332304526742</v>
      </c>
      <c r="O34" s="69">
        <f t="shared" si="4"/>
        <v>99.763117283950606</v>
      </c>
      <c r="P34" s="70">
        <f t="shared" si="5"/>
        <v>17.572222222222219</v>
      </c>
      <c r="Q34" s="69">
        <f t="shared" si="6"/>
        <v>5.8574074074074067</v>
      </c>
      <c r="R34" s="69">
        <f t="shared" si="7"/>
        <v>99.197402263374485</v>
      </c>
      <c r="S34" s="69">
        <f t="shared" si="8"/>
        <v>99.186471193415642</v>
      </c>
    </row>
    <row r="35" spans="1:19" s="71" customFormat="1" ht="27.75" customHeight="1" x14ac:dyDescent="0.25">
      <c r="A35" s="65">
        <v>27</v>
      </c>
      <c r="B35" s="85" t="s">
        <v>76</v>
      </c>
      <c r="C35" s="11">
        <v>3</v>
      </c>
      <c r="D35" s="86">
        <v>3</v>
      </c>
      <c r="E35" s="87">
        <v>142</v>
      </c>
      <c r="F35" s="88">
        <v>4.6527777777777779E-2</v>
      </c>
      <c r="G35" s="67">
        <f>'MAY-2019 ii '!G35+F35</f>
        <v>7.3611111111111113E-2</v>
      </c>
      <c r="H35" s="74">
        <v>2.7013888888888888</v>
      </c>
      <c r="I35" s="74">
        <v>0.41319444444444442</v>
      </c>
      <c r="J35" s="68">
        <f t="shared" si="0"/>
        <v>3.114583333333333</v>
      </c>
      <c r="K35" s="68">
        <f>'MAY-2019 ii '!K35+J35</f>
        <v>7.2222222222222214</v>
      </c>
      <c r="L35" s="69">
        <f t="shared" si="1"/>
        <v>3.161111111111111</v>
      </c>
      <c r="M35" s="69">
        <f t="shared" si="2"/>
        <v>1.0537037037037036</v>
      </c>
      <c r="N35" s="69">
        <f t="shared" si="3"/>
        <v>99.855806327160494</v>
      </c>
      <c r="O35" s="69">
        <f t="shared" si="4"/>
        <v>99.853652263374499</v>
      </c>
      <c r="P35" s="70">
        <f t="shared" si="5"/>
        <v>7.2958333333333325</v>
      </c>
      <c r="Q35" s="69">
        <f t="shared" si="6"/>
        <v>2.431944444444444</v>
      </c>
      <c r="R35" s="69">
        <f t="shared" si="7"/>
        <v>99.665637860082313</v>
      </c>
      <c r="S35" s="69">
        <f t="shared" si="8"/>
        <v>99.662229938271608</v>
      </c>
    </row>
    <row r="36" spans="1:19" s="71" customFormat="1" ht="27.75" customHeight="1" x14ac:dyDescent="0.25">
      <c r="A36" s="65">
        <v>28</v>
      </c>
      <c r="B36" s="65" t="s">
        <v>77</v>
      </c>
      <c r="C36" s="11">
        <v>2</v>
      </c>
      <c r="D36" s="66">
        <v>2</v>
      </c>
      <c r="E36" s="75">
        <v>146</v>
      </c>
      <c r="F36" s="74">
        <v>2.7777777777777776E-2</v>
      </c>
      <c r="G36" s="67">
        <f>'MAY-2019 ii '!G36+F36</f>
        <v>2.7777777777777776E-2</v>
      </c>
      <c r="H36" s="74">
        <v>3.6736111111111112</v>
      </c>
      <c r="I36" s="74">
        <v>1.4965277777777777</v>
      </c>
      <c r="J36" s="68">
        <f t="shared" si="0"/>
        <v>5.1701388888888893</v>
      </c>
      <c r="K36" s="68">
        <f>'MAY-2019 ii '!K36+J36</f>
        <v>10.118055555555555</v>
      </c>
      <c r="L36" s="69">
        <f t="shared" si="1"/>
        <v>5.197916666666667</v>
      </c>
      <c r="M36" s="69">
        <f t="shared" si="2"/>
        <v>2.5989583333333335</v>
      </c>
      <c r="N36" s="69">
        <f t="shared" si="3"/>
        <v>99.640962577160494</v>
      </c>
      <c r="O36" s="69">
        <f t="shared" si="4"/>
        <v>99.63903356481481</v>
      </c>
      <c r="P36" s="70">
        <f t="shared" si="5"/>
        <v>10.145833333333334</v>
      </c>
      <c r="Q36" s="69">
        <f t="shared" si="6"/>
        <v>5.072916666666667</v>
      </c>
      <c r="R36" s="69">
        <f t="shared" si="7"/>
        <v>99.297357253086417</v>
      </c>
      <c r="S36" s="69">
        <f t="shared" si="8"/>
        <v>99.295428240740748</v>
      </c>
    </row>
    <row r="37" spans="1:19" s="71" customFormat="1" ht="27.75" customHeight="1" x14ac:dyDescent="0.25">
      <c r="A37" s="65">
        <v>29</v>
      </c>
      <c r="B37" s="65" t="s">
        <v>78</v>
      </c>
      <c r="C37" s="66">
        <v>6</v>
      </c>
      <c r="D37" s="66">
        <v>6</v>
      </c>
      <c r="E37" s="75">
        <v>318</v>
      </c>
      <c r="F37" s="74">
        <v>5.5555555555555552E-2</v>
      </c>
      <c r="G37" s="67">
        <f>'MAY-2019 ii '!G37+F37</f>
        <v>0.23055555555555557</v>
      </c>
      <c r="H37" s="74">
        <v>5.1222222222222227</v>
      </c>
      <c r="I37" s="74">
        <v>3.1986111111111111</v>
      </c>
      <c r="J37" s="68">
        <f t="shared" si="0"/>
        <v>8.3208333333333329</v>
      </c>
      <c r="K37" s="68">
        <f>'MAY-2019 ii '!K37+J37</f>
        <v>17.49722222222222</v>
      </c>
      <c r="L37" s="69">
        <f t="shared" si="1"/>
        <v>8.3763888888888882</v>
      </c>
      <c r="M37" s="69">
        <f t="shared" si="2"/>
        <v>1.3960648148148147</v>
      </c>
      <c r="N37" s="69">
        <f t="shared" si="3"/>
        <v>99.807388117283963</v>
      </c>
      <c r="O37" s="69">
        <f t="shared" si="4"/>
        <v>99.806102109053498</v>
      </c>
      <c r="P37" s="70">
        <f t="shared" si="5"/>
        <v>17.727777777777774</v>
      </c>
      <c r="Q37" s="69">
        <f t="shared" si="6"/>
        <v>2.9546296296296291</v>
      </c>
      <c r="R37" s="69">
        <f t="shared" si="7"/>
        <v>99.594971707818928</v>
      </c>
      <c r="S37" s="69">
        <f t="shared" si="8"/>
        <v>99.589634773662539</v>
      </c>
    </row>
    <row r="38" spans="1:19" s="71" customFormat="1" ht="27.75" customHeight="1" x14ac:dyDescent="0.25">
      <c r="A38" s="65">
        <v>30</v>
      </c>
      <c r="B38" s="65" t="s">
        <v>79</v>
      </c>
      <c r="C38" s="75">
        <v>4</v>
      </c>
      <c r="D38" s="66">
        <v>4</v>
      </c>
      <c r="E38" s="75">
        <v>283</v>
      </c>
      <c r="F38" s="74">
        <v>0.13749999999999998</v>
      </c>
      <c r="G38" s="67">
        <f>'MAY-2019 ii '!G38+F38</f>
        <v>0.31805555555555554</v>
      </c>
      <c r="H38" s="74">
        <v>4.5381944444444446</v>
      </c>
      <c r="I38" s="74">
        <v>2.0243055555555558</v>
      </c>
      <c r="J38" s="68">
        <f t="shared" si="0"/>
        <v>6.5625</v>
      </c>
      <c r="K38" s="68">
        <f>'MAY-2019 ii '!K38+J38</f>
        <v>30.916666666666664</v>
      </c>
      <c r="L38" s="69">
        <f t="shared" si="1"/>
        <v>6.7</v>
      </c>
      <c r="M38" s="69">
        <f t="shared" si="2"/>
        <v>1.675</v>
      </c>
      <c r="N38" s="69">
        <f t="shared" si="3"/>
        <v>99.772135416666657</v>
      </c>
      <c r="O38" s="69">
        <f t="shared" si="4"/>
        <v>99.767361111111114</v>
      </c>
      <c r="P38" s="70">
        <f t="shared" si="5"/>
        <v>31.234722222222221</v>
      </c>
      <c r="Q38" s="69">
        <f t="shared" si="6"/>
        <v>7.8086805555555552</v>
      </c>
      <c r="R38" s="69">
        <f t="shared" si="7"/>
        <v>98.926504629629633</v>
      </c>
      <c r="S38" s="69">
        <f t="shared" si="8"/>
        <v>98.915461033950606</v>
      </c>
    </row>
    <row r="39" spans="1:19" s="71" customFormat="1" ht="27.75" customHeight="1" x14ac:dyDescent="0.25">
      <c r="A39" s="65">
        <v>31</v>
      </c>
      <c r="B39" s="65" t="s">
        <v>80</v>
      </c>
      <c r="C39" s="66">
        <v>1</v>
      </c>
      <c r="D39" s="66">
        <v>1</v>
      </c>
      <c r="E39" s="75">
        <v>65</v>
      </c>
      <c r="F39" s="74">
        <v>0.40625</v>
      </c>
      <c r="G39" s="67">
        <f>'MAY-2019 ii '!G39+F39</f>
        <v>0.62847222222222221</v>
      </c>
      <c r="H39" s="74">
        <v>1.1736111111111112</v>
      </c>
      <c r="I39" s="74">
        <v>0.55555555555555558</v>
      </c>
      <c r="J39" s="68">
        <f t="shared" si="0"/>
        <v>1.7291666666666667</v>
      </c>
      <c r="K39" s="68">
        <f>'MAY-2019 ii '!K39+J39</f>
        <v>3.3118055555555559</v>
      </c>
      <c r="L39" s="69">
        <f t="shared" si="1"/>
        <v>2.135416666666667</v>
      </c>
      <c r="M39" s="69">
        <f t="shared" si="2"/>
        <v>2.135416666666667</v>
      </c>
      <c r="N39" s="69">
        <f t="shared" si="3"/>
        <v>99.759837962962976</v>
      </c>
      <c r="O39" s="69">
        <f t="shared" si="4"/>
        <v>99.703414351851862</v>
      </c>
      <c r="P39" s="70">
        <f t="shared" si="5"/>
        <v>3.9402777777777782</v>
      </c>
      <c r="Q39" s="69">
        <f t="shared" si="6"/>
        <v>3.9402777777777782</v>
      </c>
      <c r="R39" s="69">
        <f t="shared" si="7"/>
        <v>99.540027006172835</v>
      </c>
      <c r="S39" s="69">
        <f t="shared" si="8"/>
        <v>99.45273919753086</v>
      </c>
    </row>
    <row r="40" spans="1:19" s="71" customFormat="1" ht="27.75" customHeight="1" x14ac:dyDescent="0.25">
      <c r="A40" s="65">
        <v>32</v>
      </c>
      <c r="B40" s="65" t="s">
        <v>81</v>
      </c>
      <c r="C40" s="21">
        <v>13</v>
      </c>
      <c r="D40" s="21">
        <v>13</v>
      </c>
      <c r="E40" s="21">
        <v>871</v>
      </c>
      <c r="F40" s="74">
        <v>0.7583333333333333</v>
      </c>
      <c r="G40" s="67">
        <f>'MAY-2019 ii '!G40+F40</f>
        <v>1.8888888888888888</v>
      </c>
      <c r="H40" s="74">
        <v>10.725</v>
      </c>
      <c r="I40" s="74">
        <v>5.7215277777777773</v>
      </c>
      <c r="J40" s="68">
        <f t="shared" si="0"/>
        <v>16.446527777777778</v>
      </c>
      <c r="K40" s="68">
        <f>'MAY-2019 ii '!K40+J40</f>
        <v>39.140972222222224</v>
      </c>
      <c r="L40" s="69">
        <f t="shared" si="1"/>
        <v>17.204861111111111</v>
      </c>
      <c r="M40" s="69">
        <f t="shared" si="2"/>
        <v>1.3234508547008548</v>
      </c>
      <c r="N40" s="69">
        <f t="shared" si="3"/>
        <v>99.824289233143389</v>
      </c>
      <c r="O40" s="69">
        <f t="shared" si="4"/>
        <v>99.816187381291542</v>
      </c>
      <c r="P40" s="70">
        <f t="shared" si="5"/>
        <v>41.02986111111111</v>
      </c>
      <c r="Q40" s="69">
        <f t="shared" si="6"/>
        <v>3.1561431623931622</v>
      </c>
      <c r="R40" s="69">
        <f t="shared" si="7"/>
        <v>99.581827219848066</v>
      </c>
      <c r="S40" s="69">
        <f t="shared" si="8"/>
        <v>99.561646783000967</v>
      </c>
    </row>
    <row r="41" spans="1:19" s="71" customFormat="1" ht="27.75" customHeight="1" x14ac:dyDescent="0.25">
      <c r="A41" s="65">
        <v>33</v>
      </c>
      <c r="B41" s="89" t="s">
        <v>82</v>
      </c>
      <c r="C41" s="11">
        <v>3</v>
      </c>
      <c r="D41" s="90">
        <v>3</v>
      </c>
      <c r="E41" s="91">
        <v>146</v>
      </c>
      <c r="F41" s="92">
        <v>7.9861111111111105E-2</v>
      </c>
      <c r="G41" s="67">
        <f>'MAY-2019 ii '!G41+F41</f>
        <v>0.12083333333333332</v>
      </c>
      <c r="H41" s="84">
        <v>2.3569444444444443</v>
      </c>
      <c r="I41" s="84">
        <v>0.70694444444444438</v>
      </c>
      <c r="J41" s="68">
        <f t="shared" si="0"/>
        <v>3.0638888888888887</v>
      </c>
      <c r="K41" s="68">
        <f>'MAY-2019 ii '!K41+J41</f>
        <v>5.6611111111111114</v>
      </c>
      <c r="L41" s="69">
        <f t="shared" si="1"/>
        <v>3.1437499999999998</v>
      </c>
      <c r="M41" s="69">
        <f t="shared" si="2"/>
        <v>1.0479166666666666</v>
      </c>
      <c r="N41" s="69">
        <f t="shared" si="3"/>
        <v>99.858153292181072</v>
      </c>
      <c r="O41" s="69">
        <f t="shared" si="4"/>
        <v>99.854456018518505</v>
      </c>
      <c r="P41" s="70">
        <f t="shared" si="5"/>
        <v>5.781944444444445</v>
      </c>
      <c r="Q41" s="69">
        <f t="shared" si="6"/>
        <v>1.9273148148148149</v>
      </c>
      <c r="R41" s="69">
        <f t="shared" si="7"/>
        <v>99.737911522633752</v>
      </c>
      <c r="S41" s="69">
        <f t="shared" si="8"/>
        <v>99.732317386831284</v>
      </c>
    </row>
    <row r="42" spans="1:19" s="71" customFormat="1" ht="27.75" customHeight="1" x14ac:dyDescent="0.25">
      <c r="A42" s="65">
        <v>34</v>
      </c>
      <c r="B42" s="65" t="s">
        <v>83</v>
      </c>
      <c r="C42" s="11">
        <v>1</v>
      </c>
      <c r="D42" s="93">
        <v>1</v>
      </c>
      <c r="E42" s="91">
        <v>52</v>
      </c>
      <c r="F42" s="84">
        <v>0.14583333333333334</v>
      </c>
      <c r="G42" s="67">
        <f>'MAY-2019 ii '!G42+F42</f>
        <v>0.84375000000000011</v>
      </c>
      <c r="H42" s="84">
        <v>0.4201388888888889</v>
      </c>
      <c r="I42" s="84">
        <v>0.24652777777777779</v>
      </c>
      <c r="J42" s="68">
        <f t="shared" si="0"/>
        <v>0.66666666666666674</v>
      </c>
      <c r="K42" s="68">
        <f>'MAY-2019 ii '!K42+J42</f>
        <v>1.1666666666666667</v>
      </c>
      <c r="L42" s="69">
        <f t="shared" si="1"/>
        <v>0.81250000000000011</v>
      </c>
      <c r="M42" s="69">
        <f t="shared" si="2"/>
        <v>0.81250000000000011</v>
      </c>
      <c r="N42" s="69">
        <f t="shared" si="3"/>
        <v>99.907407407407405</v>
      </c>
      <c r="O42" s="69">
        <f t="shared" si="4"/>
        <v>99.887152777777771</v>
      </c>
      <c r="P42" s="70">
        <f t="shared" si="5"/>
        <v>2.010416666666667</v>
      </c>
      <c r="Q42" s="69">
        <f t="shared" si="6"/>
        <v>2.010416666666667</v>
      </c>
      <c r="R42" s="69">
        <f t="shared" si="7"/>
        <v>99.837962962962962</v>
      </c>
      <c r="S42" s="69">
        <f t="shared" si="8"/>
        <v>99.720775462962976</v>
      </c>
    </row>
    <row r="43" spans="1:19" s="71" customFormat="1" ht="27.75" customHeight="1" x14ac:dyDescent="0.25">
      <c r="A43" s="65">
        <v>35</v>
      </c>
      <c r="B43" s="65" t="s">
        <v>84</v>
      </c>
      <c r="C43" s="11">
        <v>1</v>
      </c>
      <c r="D43" s="93">
        <v>1</v>
      </c>
      <c r="E43" s="91">
        <v>130</v>
      </c>
      <c r="F43" s="84">
        <v>0.1875</v>
      </c>
      <c r="G43" s="67">
        <f>'MAY-2019 ii '!G43+F43</f>
        <v>0.26041666666666669</v>
      </c>
      <c r="H43" s="84">
        <v>1.3118055555555557</v>
      </c>
      <c r="I43" s="84">
        <v>0.36250000000000004</v>
      </c>
      <c r="J43" s="68">
        <f t="shared" si="0"/>
        <v>1.6743055555555557</v>
      </c>
      <c r="K43" s="68">
        <f>'MAY-2019 ii '!K43+J43</f>
        <v>4.7006944444444443</v>
      </c>
      <c r="L43" s="69">
        <f t="shared" si="1"/>
        <v>1.8618055555555557</v>
      </c>
      <c r="M43" s="69">
        <f t="shared" si="2"/>
        <v>1.8618055555555557</v>
      </c>
      <c r="N43" s="69">
        <f t="shared" si="3"/>
        <v>99.767457561728406</v>
      </c>
      <c r="O43" s="69">
        <f t="shared" si="4"/>
        <v>99.741415895061735</v>
      </c>
      <c r="P43" s="70">
        <f t="shared" si="5"/>
        <v>4.9611111111111112</v>
      </c>
      <c r="Q43" s="69">
        <f t="shared" si="6"/>
        <v>4.9611111111111112</v>
      </c>
      <c r="R43" s="69">
        <f t="shared" si="7"/>
        <v>99.347125771604937</v>
      </c>
      <c r="S43" s="69">
        <f t="shared" si="8"/>
        <v>99.310956790123456</v>
      </c>
    </row>
    <row r="44" spans="1:19" s="71" customFormat="1" ht="27.75" customHeight="1" x14ac:dyDescent="0.25">
      <c r="A44" s="65">
        <v>36</v>
      </c>
      <c r="B44" s="65" t="s">
        <v>85</v>
      </c>
      <c r="C44" s="11">
        <v>1</v>
      </c>
      <c r="D44" s="93">
        <v>1</v>
      </c>
      <c r="E44" s="91">
        <v>72</v>
      </c>
      <c r="F44" s="84">
        <v>0.17708333333333334</v>
      </c>
      <c r="G44" s="67">
        <f>'MAY-2019 ii '!G44+F44</f>
        <v>0.53125</v>
      </c>
      <c r="H44" s="84">
        <v>0.54513888888888895</v>
      </c>
      <c r="I44" s="84">
        <v>0.32638888888888901</v>
      </c>
      <c r="J44" s="68">
        <f t="shared" si="0"/>
        <v>0.8715277777777779</v>
      </c>
      <c r="K44" s="68">
        <f>'MAY-2019 ii '!K44+J44</f>
        <v>2.479166666666667</v>
      </c>
      <c r="L44" s="69">
        <f t="shared" si="1"/>
        <v>1.0486111111111112</v>
      </c>
      <c r="M44" s="69">
        <f t="shared" si="2"/>
        <v>1.0486111111111112</v>
      </c>
      <c r="N44" s="69">
        <f t="shared" si="3"/>
        <v>99.878954475308632</v>
      </c>
      <c r="O44" s="69">
        <f t="shared" si="4"/>
        <v>99.854359567901241</v>
      </c>
      <c r="P44" s="70">
        <f t="shared" si="5"/>
        <v>3.010416666666667</v>
      </c>
      <c r="Q44" s="69">
        <f t="shared" si="6"/>
        <v>3.010416666666667</v>
      </c>
      <c r="R44" s="69">
        <f t="shared" si="7"/>
        <v>99.655671296296305</v>
      </c>
      <c r="S44" s="69">
        <f t="shared" si="8"/>
        <v>99.58188657407409</v>
      </c>
    </row>
    <row r="45" spans="1:19" s="71" customFormat="1" ht="27.75" customHeight="1" x14ac:dyDescent="0.25">
      <c r="A45" s="65">
        <v>37</v>
      </c>
      <c r="B45" s="65" t="s">
        <v>86</v>
      </c>
      <c r="C45" s="21">
        <v>3</v>
      </c>
      <c r="D45" s="93">
        <v>3</v>
      </c>
      <c r="E45" s="91">
        <v>189</v>
      </c>
      <c r="F45" s="84">
        <v>7.9861111111111105E-2</v>
      </c>
      <c r="G45" s="67">
        <f>'MAY-2019 ii '!G45+F45</f>
        <v>0.3263888888888889</v>
      </c>
      <c r="H45" s="84">
        <v>1.6701388888888891</v>
      </c>
      <c r="I45" s="84">
        <v>0.69097222222222221</v>
      </c>
      <c r="J45" s="68">
        <f t="shared" si="0"/>
        <v>2.3611111111111112</v>
      </c>
      <c r="K45" s="68">
        <f>'MAY-2019 ii '!K45+J45</f>
        <v>6.1909722222222223</v>
      </c>
      <c r="L45" s="69">
        <f t="shared" si="1"/>
        <v>2.4409722222222223</v>
      </c>
      <c r="M45" s="69">
        <f t="shared" si="2"/>
        <v>0.81365740740740744</v>
      </c>
      <c r="N45" s="69">
        <f t="shared" si="3"/>
        <v>99.890689300411523</v>
      </c>
      <c r="O45" s="69">
        <f t="shared" si="4"/>
        <v>99.88699202674897</v>
      </c>
      <c r="P45" s="70">
        <f t="shared" si="5"/>
        <v>6.5173611111111116</v>
      </c>
      <c r="Q45" s="69">
        <f t="shared" si="6"/>
        <v>2.1724537037037037</v>
      </c>
      <c r="R45" s="69">
        <f t="shared" si="7"/>
        <v>99.713380915637856</v>
      </c>
      <c r="S45" s="69">
        <f t="shared" si="8"/>
        <v>99.698270318930028</v>
      </c>
    </row>
    <row r="46" spans="1:19" s="71" customFormat="1" ht="27.75" customHeight="1" x14ac:dyDescent="0.25">
      <c r="A46" s="65">
        <v>38</v>
      </c>
      <c r="B46" s="65" t="s">
        <v>87</v>
      </c>
      <c r="C46" s="21">
        <v>4</v>
      </c>
      <c r="D46" s="93">
        <v>4</v>
      </c>
      <c r="E46" s="91">
        <v>327</v>
      </c>
      <c r="F46" s="84">
        <v>0.60807870370370376</v>
      </c>
      <c r="G46" s="67">
        <f>'MAY-2019 ii '!G46+F46</f>
        <v>1.315023148148148</v>
      </c>
      <c r="H46" s="84">
        <v>2.4548611111111112</v>
      </c>
      <c r="I46" s="84">
        <v>0.40972222222222227</v>
      </c>
      <c r="J46" s="68">
        <f t="shared" si="0"/>
        <v>2.8645833333333335</v>
      </c>
      <c r="K46" s="68">
        <f>'MAY-2019 ii '!K46+J46</f>
        <v>5.7701388888888889</v>
      </c>
      <c r="L46" s="69">
        <f t="shared" si="1"/>
        <v>3.4726620370370371</v>
      </c>
      <c r="M46" s="69">
        <f t="shared" si="2"/>
        <v>0.86816550925925928</v>
      </c>
      <c r="N46" s="69">
        <f t="shared" si="3"/>
        <v>99.900535300925924</v>
      </c>
      <c r="O46" s="69">
        <f t="shared" si="4"/>
        <v>99.879421457047329</v>
      </c>
      <c r="P46" s="70">
        <f t="shared" si="5"/>
        <v>7.085162037037037</v>
      </c>
      <c r="Q46" s="69">
        <f t="shared" si="6"/>
        <v>1.7712905092592592</v>
      </c>
      <c r="R46" s="69">
        <f t="shared" si="7"/>
        <v>99.799647955246911</v>
      </c>
      <c r="S46" s="69">
        <f t="shared" si="8"/>
        <v>99.753987429269543</v>
      </c>
    </row>
    <row r="47" spans="1:19" s="71" customFormat="1" ht="27.75" customHeight="1" x14ac:dyDescent="0.25">
      <c r="A47" s="65">
        <v>39</v>
      </c>
      <c r="B47" s="65" t="s">
        <v>88</v>
      </c>
      <c r="C47" s="11">
        <v>24</v>
      </c>
      <c r="D47" s="66">
        <v>23</v>
      </c>
      <c r="E47" s="75">
        <v>1649</v>
      </c>
      <c r="F47" s="84">
        <v>3.4312500000000004</v>
      </c>
      <c r="G47" s="67">
        <f>'MAY-2019 ii '!G47+F47</f>
        <v>12.282175925925925</v>
      </c>
      <c r="H47" s="84">
        <v>41.239583333333336</v>
      </c>
      <c r="I47" s="84">
        <v>43.388888888888886</v>
      </c>
      <c r="J47" s="68">
        <f t="shared" si="0"/>
        <v>84.628472222222229</v>
      </c>
      <c r="K47" s="68">
        <f>'MAY-2019 ii '!K47+J47</f>
        <v>176.15208333333334</v>
      </c>
      <c r="L47" s="69">
        <f t="shared" si="1"/>
        <v>88.059722222222234</v>
      </c>
      <c r="M47" s="69">
        <f t="shared" si="2"/>
        <v>3.6691550925925931</v>
      </c>
      <c r="N47" s="69">
        <f t="shared" si="3"/>
        <v>99.51025189686213</v>
      </c>
      <c r="O47" s="69">
        <f t="shared" si="4"/>
        <v>99.490395126028815</v>
      </c>
      <c r="P47" s="70">
        <f t="shared" si="5"/>
        <v>188.43425925925925</v>
      </c>
      <c r="Q47" s="69">
        <f t="shared" si="6"/>
        <v>7.8514274691358024</v>
      </c>
      <c r="R47" s="69">
        <f t="shared" si="7"/>
        <v>98.980601369598759</v>
      </c>
      <c r="S47" s="69">
        <f t="shared" si="8"/>
        <v>98.909523962620028</v>
      </c>
    </row>
    <row r="48" spans="1:19" s="71" customFormat="1" ht="27.75" customHeight="1" x14ac:dyDescent="0.25">
      <c r="A48" s="65">
        <v>40</v>
      </c>
      <c r="B48" s="65" t="s">
        <v>89</v>
      </c>
      <c r="C48" s="11">
        <v>8</v>
      </c>
      <c r="D48" s="66">
        <v>8</v>
      </c>
      <c r="E48" s="75">
        <v>254</v>
      </c>
      <c r="F48" s="84">
        <v>2.1319444444444442</v>
      </c>
      <c r="G48" s="67">
        <f>'MAY-2019 ii '!G48+F48</f>
        <v>7.0381944444444446</v>
      </c>
      <c r="H48" s="84">
        <v>4.7631944444444443</v>
      </c>
      <c r="I48" s="84">
        <v>3.1631944444444446</v>
      </c>
      <c r="J48" s="68">
        <f t="shared" si="0"/>
        <v>7.9263888888888889</v>
      </c>
      <c r="K48" s="68">
        <f>'MAY-2019 ii '!K48+J48</f>
        <v>27.082638888888887</v>
      </c>
      <c r="L48" s="69">
        <f t="shared" si="1"/>
        <v>10.058333333333334</v>
      </c>
      <c r="M48" s="69">
        <f t="shared" si="2"/>
        <v>1.2572916666666667</v>
      </c>
      <c r="N48" s="69">
        <f t="shared" si="3"/>
        <v>99.862389081790127</v>
      </c>
      <c r="O48" s="69">
        <f t="shared" si="4"/>
        <v>99.825376157407405</v>
      </c>
      <c r="P48" s="70">
        <f t="shared" si="5"/>
        <v>34.12083333333333</v>
      </c>
      <c r="Q48" s="69">
        <f t="shared" si="6"/>
        <v>4.2651041666666663</v>
      </c>
      <c r="R48" s="69">
        <f t="shared" si="7"/>
        <v>99.529815297067898</v>
      </c>
      <c r="S48" s="69">
        <f t="shared" si="8"/>
        <v>99.407624421296291</v>
      </c>
    </row>
    <row r="49" spans="1:19" s="71" customFormat="1" ht="27.75" customHeight="1" x14ac:dyDescent="0.25">
      <c r="A49" s="65">
        <v>41</v>
      </c>
      <c r="B49" s="65" t="s">
        <v>90</v>
      </c>
      <c r="C49" s="11">
        <v>11</v>
      </c>
      <c r="D49" s="66">
        <v>11</v>
      </c>
      <c r="E49" s="75">
        <v>469</v>
      </c>
      <c r="F49" s="84">
        <v>5.9354166666666659</v>
      </c>
      <c r="G49" s="67">
        <f>'MAY-2019 ii '!G49+F49</f>
        <v>13.211805555555554</v>
      </c>
      <c r="H49" s="84">
        <v>10.547916666666667</v>
      </c>
      <c r="I49" s="84">
        <v>6.635416666666667</v>
      </c>
      <c r="J49" s="68">
        <f t="shared" si="0"/>
        <v>17.183333333333334</v>
      </c>
      <c r="K49" s="68">
        <f>'MAY-2019 ii '!K49+J49</f>
        <v>49.850694444444443</v>
      </c>
      <c r="L49" s="69">
        <f t="shared" si="1"/>
        <v>23.118749999999999</v>
      </c>
      <c r="M49" s="69">
        <f t="shared" si="2"/>
        <v>2.1017045454545453</v>
      </c>
      <c r="N49" s="69">
        <f t="shared" si="3"/>
        <v>99.783038720538713</v>
      </c>
      <c r="O49" s="69">
        <f t="shared" si="4"/>
        <v>99.708096590909108</v>
      </c>
      <c r="P49" s="70">
        <f t="shared" si="5"/>
        <v>63.0625</v>
      </c>
      <c r="Q49" s="69">
        <f t="shared" si="6"/>
        <v>5.7329545454545459</v>
      </c>
      <c r="R49" s="69">
        <f t="shared" si="7"/>
        <v>99.37057203984287</v>
      </c>
      <c r="S49" s="69">
        <f t="shared" si="8"/>
        <v>99.203756313131308</v>
      </c>
    </row>
    <row r="50" spans="1:19" s="103" customFormat="1" ht="27.75" customHeight="1" x14ac:dyDescent="0.25">
      <c r="A50" s="94"/>
      <c r="B50" s="95" t="s">
        <v>91</v>
      </c>
      <c r="C50" s="96">
        <f t="shared" ref="C50:I50" si="9">SUM(C8:C49)</f>
        <v>158</v>
      </c>
      <c r="D50" s="96">
        <f t="shared" si="9"/>
        <v>156</v>
      </c>
      <c r="E50" s="96">
        <f t="shared" si="9"/>
        <v>7556</v>
      </c>
      <c r="F50" s="97">
        <f t="shared" si="9"/>
        <v>18.624300925925922</v>
      </c>
      <c r="G50" s="98">
        <f t="shared" si="9"/>
        <v>60.70306018518518</v>
      </c>
      <c r="H50" s="99">
        <f t="shared" si="9"/>
        <v>139.01459490740743</v>
      </c>
      <c r="I50" s="99">
        <f t="shared" si="9"/>
        <v>115.3905625</v>
      </c>
      <c r="J50" s="99">
        <f>H50+I50</f>
        <v>254.40515740740744</v>
      </c>
      <c r="K50" s="98">
        <f>SUM(K8:K49)</f>
        <v>586.70886111111122</v>
      </c>
      <c r="L50" s="100">
        <f>SUM(L8:L49)</f>
        <v>267.00857870370368</v>
      </c>
      <c r="M50" s="101">
        <f>L50/C50</f>
        <v>1.6899277133145802</v>
      </c>
      <c r="N50" s="101">
        <f t="shared" si="3"/>
        <v>99.776366774430898</v>
      </c>
      <c r="O50" s="101">
        <f t="shared" si="4"/>
        <v>99.765287817595194</v>
      </c>
      <c r="P50" s="102">
        <f t="shared" si="5"/>
        <v>647.41192129629644</v>
      </c>
      <c r="Q50" s="101">
        <f t="shared" si="6"/>
        <v>4.0975438056727622</v>
      </c>
      <c r="R50" s="101">
        <f t="shared" si="7"/>
        <v>99.484257330246919</v>
      </c>
      <c r="S50" s="101">
        <f t="shared" si="8"/>
        <v>99.43089669365655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144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7"/>
  <sheetViews>
    <sheetView tabSelected="1" view="pageBreakPreview" zoomScale="60" zoomScaleNormal="130" workbookViewId="0">
      <selection activeCell="G9" sqref="G9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4.42578125" style="104" customWidth="1"/>
    <col min="5" max="5" width="15.140625" style="108" customWidth="1"/>
    <col min="6" max="6" width="17.42578125" style="108" customWidth="1"/>
    <col min="7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7.8554687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3" s="53" customFormat="1" ht="63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3" s="53" customFormat="1" ht="23.25" x14ac:dyDescent="0.35">
      <c r="A2" s="384" t="s">
        <v>94</v>
      </c>
      <c r="B2" s="384"/>
      <c r="C2" s="384"/>
      <c r="D2" s="168"/>
      <c r="E2" s="57"/>
      <c r="F2" s="57"/>
      <c r="G2" s="57"/>
      <c r="H2" s="57"/>
      <c r="I2" s="57"/>
      <c r="J2" s="168"/>
      <c r="K2" s="168"/>
      <c r="L2" s="168"/>
      <c r="M2" s="168"/>
      <c r="N2" s="168"/>
      <c r="O2" s="168"/>
      <c r="P2" s="168"/>
      <c r="Q2" s="385" t="s">
        <v>95</v>
      </c>
      <c r="R2" s="385"/>
      <c r="S2" s="385"/>
    </row>
    <row r="3" spans="1:23" s="53" customFormat="1" ht="67.5" customHeight="1" x14ac:dyDescent="0.35">
      <c r="A3" s="404" t="s">
        <v>136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</row>
    <row r="4" spans="1:23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138</v>
      </c>
      <c r="F4" s="374" t="s">
        <v>139</v>
      </c>
      <c r="G4" s="374" t="s">
        <v>166</v>
      </c>
      <c r="H4" s="378" t="s">
        <v>140</v>
      </c>
      <c r="I4" s="378"/>
      <c r="J4" s="378"/>
      <c r="K4" s="379" t="s">
        <v>169</v>
      </c>
      <c r="L4" s="373" t="s">
        <v>141</v>
      </c>
      <c r="M4" s="373"/>
      <c r="N4" s="373"/>
      <c r="O4" s="373"/>
      <c r="P4" s="373" t="s">
        <v>10</v>
      </c>
      <c r="Q4" s="373"/>
      <c r="R4" s="373"/>
      <c r="S4" s="373"/>
    </row>
    <row r="5" spans="1:23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3" s="6" customFormat="1" ht="120" customHeight="1" x14ac:dyDescent="0.25">
      <c r="A6" s="373"/>
      <c r="B6" s="373"/>
      <c r="C6" s="376"/>
      <c r="D6" s="373"/>
      <c r="E6" s="376"/>
      <c r="F6" s="376"/>
      <c r="G6" s="376"/>
      <c r="H6" s="165" t="s">
        <v>18</v>
      </c>
      <c r="I6" s="165" t="s">
        <v>19</v>
      </c>
      <c r="J6" s="165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3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3" s="71" customFormat="1" ht="39.75" customHeight="1" x14ac:dyDescent="0.25">
      <c r="A8" s="65">
        <v>1</v>
      </c>
      <c r="B8" s="65" t="s">
        <v>98</v>
      </c>
      <c r="C8" s="65">
        <v>163</v>
      </c>
      <c r="D8" s="65">
        <v>163</v>
      </c>
      <c r="E8" s="109">
        <v>9966</v>
      </c>
      <c r="F8" s="110">
        <v>0.25138888888888888</v>
      </c>
      <c r="G8" s="110">
        <f>'MAY-2019- III '!G8+F8</f>
        <v>0.87638888888888888</v>
      </c>
      <c r="H8" s="110">
        <v>111.99659722222223</v>
      </c>
      <c r="I8" s="110">
        <v>95.208958333333342</v>
      </c>
      <c r="J8" s="111">
        <f>H8+I8</f>
        <v>207.20555555555558</v>
      </c>
      <c r="K8" s="111">
        <f>'MAY-2019- III '!K8+J8</f>
        <v>486.50277777777779</v>
      </c>
      <c r="L8" s="20">
        <f>F8+J8</f>
        <v>207.45694444444447</v>
      </c>
      <c r="M8" s="20">
        <f>L8/C8</f>
        <v>1.2727419904567145</v>
      </c>
      <c r="N8" s="20">
        <f>+((C8*24*30)-J8)/(C8*24*30)*100</f>
        <v>99.823444482314628</v>
      </c>
      <c r="O8" s="20">
        <f>+((C8*24*30)-L8)/(C8*24*30)*100</f>
        <v>99.823230279103228</v>
      </c>
      <c r="P8" s="112">
        <f>+G8+K8</f>
        <v>487.37916666666666</v>
      </c>
      <c r="Q8" s="20">
        <f>P8/C8</f>
        <v>2.990056237218814</v>
      </c>
      <c r="R8" s="20">
        <f>+((C8*24*30)-K8)/(C8*24*30)*100</f>
        <v>99.58546116412937</v>
      </c>
      <c r="S8" s="20">
        <f>+((C8*24*30)-(G8+K8))*100/(C8*24*30)</f>
        <v>99.584714411497387</v>
      </c>
    </row>
    <row r="9" spans="1:23" s="71" customFormat="1" ht="39.75" customHeight="1" x14ac:dyDescent="0.25">
      <c r="A9" s="65">
        <v>2</v>
      </c>
      <c r="B9" s="65" t="s">
        <v>99</v>
      </c>
      <c r="C9" s="65">
        <v>80</v>
      </c>
      <c r="D9" s="65">
        <v>80</v>
      </c>
      <c r="E9" s="109">
        <v>3862</v>
      </c>
      <c r="F9" s="113">
        <v>0.51388888888888884</v>
      </c>
      <c r="G9" s="110">
        <f>'MAY-2019- III '!G9+F9</f>
        <v>1.6645833333333333</v>
      </c>
      <c r="H9" s="114">
        <v>173.20069444444445</v>
      </c>
      <c r="I9" s="114">
        <v>56.730555555555547</v>
      </c>
      <c r="J9" s="111">
        <f t="shared" ref="J9:J19" si="0">H9+I9</f>
        <v>229.93125000000001</v>
      </c>
      <c r="K9" s="111">
        <f>'MAY-2019- III '!K9+J9</f>
        <v>844.5430555555555</v>
      </c>
      <c r="L9" s="20">
        <f t="shared" ref="L9:L20" si="1">F9+J9</f>
        <v>230.44513888888889</v>
      </c>
      <c r="M9" s="20">
        <f t="shared" ref="M9:M21" si="2">L9/C9</f>
        <v>2.8805642361111112</v>
      </c>
      <c r="N9" s="20">
        <f t="shared" ref="N9:N21" si="3">+((C9*24*30)-J9)/(C9*24*30)*100</f>
        <v>99.600813802083337</v>
      </c>
      <c r="O9" s="20">
        <f t="shared" ref="O9:O21" si="4">+((C9*24*30)-L9)/(C9*24*30)*100</f>
        <v>99.59992163387345</v>
      </c>
      <c r="P9" s="112">
        <f t="shared" ref="P9:P21" si="5">+G9+K9</f>
        <v>846.20763888888882</v>
      </c>
      <c r="Q9" s="20">
        <f t="shared" ref="Q9:Q21" si="6">P9/C9</f>
        <v>10.577595486111111</v>
      </c>
      <c r="R9" s="20">
        <f t="shared" ref="R9:R21" si="7">+((C9*24*30)-K9)/(C9*24*30)*100</f>
        <v>98.533779417438268</v>
      </c>
      <c r="S9" s="20">
        <f t="shared" ref="S9:S21" si="8">+((C9*24*30)-(G9+K9))*100/(C9*24*30)</f>
        <v>98.530889515817904</v>
      </c>
    </row>
    <row r="10" spans="1:23" s="71" customFormat="1" ht="39.75" customHeight="1" x14ac:dyDescent="0.25">
      <c r="A10" s="65">
        <v>3</v>
      </c>
      <c r="B10" s="115" t="s">
        <v>100</v>
      </c>
      <c r="C10" s="65">
        <v>35</v>
      </c>
      <c r="D10" s="65">
        <v>25</v>
      </c>
      <c r="E10" s="109">
        <v>1290</v>
      </c>
      <c r="F10" s="110">
        <v>0</v>
      </c>
      <c r="G10" s="110">
        <f>'MAY-2019- III '!G10+F10</f>
        <v>3.0555555555555555E-2</v>
      </c>
      <c r="H10" s="110">
        <v>57.914583333333333</v>
      </c>
      <c r="I10" s="110">
        <v>45.925694444444446</v>
      </c>
      <c r="J10" s="111">
        <f t="shared" si="0"/>
        <v>103.84027777777777</v>
      </c>
      <c r="K10" s="111">
        <f>'MAY-2019- III '!K10+J10</f>
        <v>222.3</v>
      </c>
      <c r="L10" s="20">
        <f t="shared" si="1"/>
        <v>103.84027777777777</v>
      </c>
      <c r="M10" s="20">
        <f t="shared" si="2"/>
        <v>2.9668650793650793</v>
      </c>
      <c r="N10" s="20">
        <f t="shared" si="3"/>
        <v>99.587935405643748</v>
      </c>
      <c r="O10" s="20">
        <f t="shared" si="4"/>
        <v>99.587935405643748</v>
      </c>
      <c r="P10" s="112">
        <f t="shared" si="5"/>
        <v>222.33055555555558</v>
      </c>
      <c r="Q10" s="20">
        <f t="shared" si="6"/>
        <v>6.3523015873015876</v>
      </c>
      <c r="R10" s="20">
        <f t="shared" si="7"/>
        <v>99.117857142857147</v>
      </c>
      <c r="S10" s="20">
        <f t="shared" si="8"/>
        <v>99.117735890652554</v>
      </c>
    </row>
    <row r="11" spans="1:23" s="71" customFormat="1" ht="39.75" customHeight="1" x14ac:dyDescent="0.25">
      <c r="A11" s="65">
        <v>3</v>
      </c>
      <c r="B11" s="115" t="s">
        <v>101</v>
      </c>
      <c r="C11" s="65">
        <v>37</v>
      </c>
      <c r="D11" s="65">
        <v>30</v>
      </c>
      <c r="E11" s="109">
        <v>1624</v>
      </c>
      <c r="F11" s="110">
        <v>0</v>
      </c>
      <c r="G11" s="110">
        <f>'MAY-2019- III '!G11+F11</f>
        <v>3.0555555555555555E-2</v>
      </c>
      <c r="H11" s="110">
        <v>52.15763888888889</v>
      </c>
      <c r="I11" s="110">
        <v>54.185416666666669</v>
      </c>
      <c r="J11" s="111">
        <f t="shared" si="0"/>
        <v>106.34305555555557</v>
      </c>
      <c r="K11" s="111">
        <f>'MAY-2019- III '!K11+J11</f>
        <v>289.52013888888894</v>
      </c>
      <c r="L11" s="20">
        <f t="shared" si="1"/>
        <v>106.34305555555557</v>
      </c>
      <c r="M11" s="20">
        <f t="shared" si="2"/>
        <v>2.8741366366366368</v>
      </c>
      <c r="N11" s="20">
        <f t="shared" si="3"/>
        <v>99.600814356022681</v>
      </c>
      <c r="O11" s="20">
        <f t="shared" si="4"/>
        <v>99.600814356022681</v>
      </c>
      <c r="P11" s="112">
        <f t="shared" si="5"/>
        <v>289.5506944444445</v>
      </c>
      <c r="Q11" s="20">
        <f t="shared" si="6"/>
        <v>7.8256944444444461</v>
      </c>
      <c r="R11" s="20">
        <f t="shared" si="7"/>
        <v>98.913212691858519</v>
      </c>
      <c r="S11" s="20">
        <f t="shared" si="8"/>
        <v>98.913097993827165</v>
      </c>
    </row>
    <row r="12" spans="1:23" s="71" customFormat="1" ht="39.75" customHeight="1" x14ac:dyDescent="0.25">
      <c r="A12" s="65">
        <v>4</v>
      </c>
      <c r="B12" s="65" t="s">
        <v>34</v>
      </c>
      <c r="C12" s="65">
        <v>142</v>
      </c>
      <c r="D12" s="65">
        <v>142</v>
      </c>
      <c r="E12" s="109">
        <v>1230</v>
      </c>
      <c r="F12" s="110">
        <v>0.19444444444444445</v>
      </c>
      <c r="G12" s="110">
        <f>'MAY-2019- III '!G12+F12</f>
        <v>0.84722222222222221</v>
      </c>
      <c r="H12" s="110">
        <v>49.791666666666664</v>
      </c>
      <c r="I12" s="110">
        <v>115.89652777777779</v>
      </c>
      <c r="J12" s="111">
        <f t="shared" si="0"/>
        <v>165.68819444444446</v>
      </c>
      <c r="K12" s="111">
        <f>'MAY-2019- III '!K12+J12</f>
        <v>397.74027777777781</v>
      </c>
      <c r="L12" s="20">
        <f t="shared" si="1"/>
        <v>165.88263888888892</v>
      </c>
      <c r="M12" s="20">
        <f t="shared" si="2"/>
        <v>1.168187597809077</v>
      </c>
      <c r="N12" s="20">
        <f t="shared" si="3"/>
        <v>99.837941906842289</v>
      </c>
      <c r="O12" s="20">
        <f t="shared" si="4"/>
        <v>99.837751722526519</v>
      </c>
      <c r="P12" s="112">
        <f t="shared" si="5"/>
        <v>398.58750000000003</v>
      </c>
      <c r="Q12" s="20">
        <f t="shared" si="6"/>
        <v>2.8069542253521127</v>
      </c>
      <c r="R12" s="20">
        <f t="shared" si="7"/>
        <v>99.610973906711877</v>
      </c>
      <c r="S12" s="20">
        <f t="shared" si="8"/>
        <v>99.610145246478879</v>
      </c>
    </row>
    <row r="13" spans="1:23" s="71" customFormat="1" ht="39.75" customHeight="1" x14ac:dyDescent="0.25">
      <c r="A13" s="65">
        <v>5</v>
      </c>
      <c r="B13" s="65" t="s">
        <v>35</v>
      </c>
      <c r="C13" s="89">
        <v>129</v>
      </c>
      <c r="D13" s="89">
        <v>129</v>
      </c>
      <c r="E13" s="116">
        <v>9161</v>
      </c>
      <c r="F13" s="117">
        <v>3.4722222222222224E-2</v>
      </c>
      <c r="G13" s="110">
        <f>'MAY-2019- III '!G13+F13</f>
        <v>0.11805555555555555</v>
      </c>
      <c r="H13" s="117">
        <v>191.2798611111111</v>
      </c>
      <c r="I13" s="117">
        <v>71.40902777777778</v>
      </c>
      <c r="J13" s="111">
        <f t="shared" si="0"/>
        <v>262.68888888888887</v>
      </c>
      <c r="K13" s="111">
        <f>'MAY-2019- III '!K13+J13</f>
        <v>386.59027777777777</v>
      </c>
      <c r="L13" s="20">
        <f t="shared" si="1"/>
        <v>262.7236111111111</v>
      </c>
      <c r="M13" s="20">
        <f t="shared" si="2"/>
        <v>2.0366171403962099</v>
      </c>
      <c r="N13" s="20">
        <f t="shared" si="3"/>
        <v>99.717173892238492</v>
      </c>
      <c r="O13" s="20">
        <f t="shared" si="4"/>
        <v>99.717136508278301</v>
      </c>
      <c r="P13" s="112">
        <f t="shared" si="5"/>
        <v>386.70833333333331</v>
      </c>
      <c r="Q13" s="20">
        <f t="shared" si="6"/>
        <v>2.9977390180878554</v>
      </c>
      <c r="R13" s="20">
        <f t="shared" si="7"/>
        <v>99.583774464063552</v>
      </c>
      <c r="S13" s="20">
        <f t="shared" si="8"/>
        <v>99.583647358598924</v>
      </c>
      <c r="W13" s="71">
        <v>84581.34</v>
      </c>
    </row>
    <row r="14" spans="1:23" s="71" customFormat="1" ht="39.75" customHeight="1" x14ac:dyDescent="0.25">
      <c r="A14" s="65">
        <v>6</v>
      </c>
      <c r="B14" s="65" t="s">
        <v>79</v>
      </c>
      <c r="C14" s="65">
        <v>100</v>
      </c>
      <c r="D14" s="65">
        <v>97</v>
      </c>
      <c r="E14" s="109">
        <v>5008</v>
      </c>
      <c r="F14" s="110">
        <v>1.0506944444444444</v>
      </c>
      <c r="G14" s="110">
        <f>'MAY-2019- III '!G14+F14</f>
        <v>2.4819444444444443</v>
      </c>
      <c r="H14" s="110">
        <v>69.41805555555554</v>
      </c>
      <c r="I14" s="110">
        <v>59.268749999999997</v>
      </c>
      <c r="J14" s="111">
        <f t="shared" si="0"/>
        <v>128.68680555555554</v>
      </c>
      <c r="K14" s="111">
        <f>'MAY-2019- III '!K14+J14</f>
        <v>305.28888888888889</v>
      </c>
      <c r="L14" s="20">
        <f t="shared" si="1"/>
        <v>129.73749999999998</v>
      </c>
      <c r="M14" s="20">
        <f t="shared" si="2"/>
        <v>1.2973749999999997</v>
      </c>
      <c r="N14" s="20">
        <f t="shared" si="3"/>
        <v>99.821268325617282</v>
      </c>
      <c r="O14" s="20">
        <f t="shared" si="4"/>
        <v>99.819809027777779</v>
      </c>
      <c r="P14" s="112">
        <f t="shared" si="5"/>
        <v>307.77083333333331</v>
      </c>
      <c r="Q14" s="20">
        <f t="shared" si="6"/>
        <v>3.0777083333333333</v>
      </c>
      <c r="R14" s="20">
        <f t="shared" si="7"/>
        <v>99.575987654320997</v>
      </c>
      <c r="S14" s="20">
        <f t="shared" si="8"/>
        <v>99.572540509259269</v>
      </c>
    </row>
    <row r="15" spans="1:23" s="71" customFormat="1" ht="39.75" customHeight="1" x14ac:dyDescent="0.25">
      <c r="A15" s="65">
        <v>7</v>
      </c>
      <c r="B15" s="65" t="s">
        <v>36</v>
      </c>
      <c r="C15" s="65">
        <v>126</v>
      </c>
      <c r="D15" s="65">
        <v>126</v>
      </c>
      <c r="E15" s="109">
        <v>6619</v>
      </c>
      <c r="F15" s="110">
        <v>1.1381944444444445</v>
      </c>
      <c r="G15" s="110">
        <f>'MAY-2019- III '!G15+F15</f>
        <v>1.7909722222222224</v>
      </c>
      <c r="H15" s="110">
        <v>76.509027777777774</v>
      </c>
      <c r="I15" s="110">
        <v>86.636388888888888</v>
      </c>
      <c r="J15" s="111">
        <f t="shared" si="0"/>
        <v>163.14541666666668</v>
      </c>
      <c r="K15" s="111">
        <f>'MAY-2019- III '!K15+J15</f>
        <v>311.41763888888886</v>
      </c>
      <c r="L15" s="20">
        <f t="shared" si="1"/>
        <v>164.28361111111113</v>
      </c>
      <c r="M15" s="20">
        <f t="shared" si="2"/>
        <v>1.3038381834215169</v>
      </c>
      <c r="N15" s="20">
        <f t="shared" si="3"/>
        <v>99.820165986919463</v>
      </c>
      <c r="O15" s="20">
        <f t="shared" si="4"/>
        <v>99.818911363413676</v>
      </c>
      <c r="P15" s="112">
        <f t="shared" si="5"/>
        <v>313.20861111111105</v>
      </c>
      <c r="Q15" s="20">
        <f t="shared" si="6"/>
        <v>2.4857826278659609</v>
      </c>
      <c r="R15" s="20">
        <f t="shared" si="7"/>
        <v>99.656726588526354</v>
      </c>
      <c r="S15" s="20">
        <f t="shared" si="8"/>
        <v>99.654752412796384</v>
      </c>
    </row>
    <row r="16" spans="1:23" s="71" customFormat="1" ht="39.75" customHeight="1" x14ac:dyDescent="0.25">
      <c r="A16" s="65">
        <v>8</v>
      </c>
      <c r="B16" s="65" t="s">
        <v>37</v>
      </c>
      <c r="C16" s="65">
        <v>189</v>
      </c>
      <c r="D16" s="65">
        <v>189</v>
      </c>
      <c r="E16" s="109">
        <v>1477</v>
      </c>
      <c r="F16" s="118">
        <v>1.8075000000000001</v>
      </c>
      <c r="G16" s="110">
        <f>'MAY-2019- III '!G16+F16</f>
        <v>2.3615000000000004</v>
      </c>
      <c r="H16" s="118">
        <v>148.256</v>
      </c>
      <c r="I16" s="118">
        <v>49.317</v>
      </c>
      <c r="J16" s="111">
        <v>218.06</v>
      </c>
      <c r="K16" s="111">
        <f>'MAY-2019- III '!K16+J16</f>
        <v>654.18000000000006</v>
      </c>
      <c r="L16" s="20">
        <f t="shared" si="1"/>
        <v>219.86750000000001</v>
      </c>
      <c r="M16" s="20">
        <f t="shared" si="2"/>
        <v>1.1633201058201059</v>
      </c>
      <c r="N16" s="20">
        <f t="shared" si="3"/>
        <v>99.839756025867146</v>
      </c>
      <c r="O16" s="20">
        <f t="shared" si="4"/>
        <v>99.838427763080546</v>
      </c>
      <c r="P16" s="112">
        <f t="shared" si="5"/>
        <v>656.54150000000004</v>
      </c>
      <c r="Q16" s="20">
        <f t="shared" si="6"/>
        <v>3.4737645502645504</v>
      </c>
      <c r="R16" s="20">
        <f t="shared" si="7"/>
        <v>99.519268077601424</v>
      </c>
      <c r="S16" s="20">
        <f t="shared" si="8"/>
        <v>99.517532701352152</v>
      </c>
    </row>
    <row r="17" spans="1:19" s="71" customFormat="1" ht="39.75" customHeight="1" x14ac:dyDescent="0.25">
      <c r="A17" s="65">
        <v>9</v>
      </c>
      <c r="B17" s="65" t="s">
        <v>38</v>
      </c>
      <c r="C17" s="19">
        <v>108</v>
      </c>
      <c r="D17" s="19">
        <v>108</v>
      </c>
      <c r="E17" s="21">
        <v>5459</v>
      </c>
      <c r="F17" s="119">
        <v>11.49861111111111</v>
      </c>
      <c r="G17" s="110">
        <f>'MAY-2019- III '!G17+F17</f>
        <v>32.532175925925927</v>
      </c>
      <c r="H17" s="119">
        <v>137.48749999999998</v>
      </c>
      <c r="I17" s="119">
        <v>103.47430555555555</v>
      </c>
      <c r="J17" s="111">
        <f t="shared" si="0"/>
        <v>240.96180555555554</v>
      </c>
      <c r="K17" s="111">
        <f>'MAY-2019- III '!K17+J17</f>
        <v>492.25347222222223</v>
      </c>
      <c r="L17" s="20">
        <f t="shared" si="1"/>
        <v>252.46041666666665</v>
      </c>
      <c r="M17" s="20">
        <f t="shared" si="2"/>
        <v>2.3375964506172839</v>
      </c>
      <c r="N17" s="20">
        <f t="shared" si="3"/>
        <v>99.690121134830818</v>
      </c>
      <c r="O17" s="20">
        <f t="shared" si="4"/>
        <v>99.675333826303145</v>
      </c>
      <c r="P17" s="112">
        <f t="shared" si="5"/>
        <v>524.7856481481482</v>
      </c>
      <c r="Q17" s="20">
        <f t="shared" si="6"/>
        <v>4.8591263717421134</v>
      </c>
      <c r="R17" s="20">
        <f t="shared" si="7"/>
        <v>99.366957983253329</v>
      </c>
      <c r="S17" s="20">
        <f t="shared" si="8"/>
        <v>99.325121337258039</v>
      </c>
    </row>
    <row r="18" spans="1:19" s="71" customFormat="1" ht="39.75" customHeight="1" x14ac:dyDescent="0.25">
      <c r="A18" s="65">
        <v>10</v>
      </c>
      <c r="B18" s="85" t="s">
        <v>102</v>
      </c>
      <c r="C18" s="85">
        <v>219</v>
      </c>
      <c r="D18" s="65">
        <v>215</v>
      </c>
      <c r="E18" s="120">
        <v>23319</v>
      </c>
      <c r="F18" s="110">
        <v>15.877152777777777</v>
      </c>
      <c r="G18" s="110">
        <f>'MAY-2019- III '!G18+F18</f>
        <v>32.328310185185188</v>
      </c>
      <c r="H18" s="110">
        <v>2118.5513888888886</v>
      </c>
      <c r="I18" s="110">
        <v>259.56805555555553</v>
      </c>
      <c r="J18" s="111">
        <f t="shared" si="0"/>
        <v>2378.1194444444441</v>
      </c>
      <c r="K18" s="111">
        <f>'MAY-2019- III '!K18+J18</f>
        <v>7179.4048611111102</v>
      </c>
      <c r="L18" s="20">
        <f t="shared" si="1"/>
        <v>2393.9965972222217</v>
      </c>
      <c r="M18" s="20">
        <f t="shared" si="2"/>
        <v>10.931491311516995</v>
      </c>
      <c r="N18" s="20">
        <f t="shared" si="3"/>
        <v>98.491806542082401</v>
      </c>
      <c r="O18" s="20">
        <f t="shared" si="4"/>
        <v>98.481737317844846</v>
      </c>
      <c r="P18" s="112">
        <f t="shared" si="5"/>
        <v>7211.733171296295</v>
      </c>
      <c r="Q18" s="20">
        <f t="shared" si="6"/>
        <v>32.930288453407741</v>
      </c>
      <c r="R18" s="20">
        <f t="shared" si="7"/>
        <v>95.446851305738761</v>
      </c>
      <c r="S18" s="20">
        <f t="shared" si="8"/>
        <v>95.426348825915582</v>
      </c>
    </row>
    <row r="19" spans="1:19" s="71" customFormat="1" ht="39.75" customHeight="1" x14ac:dyDescent="0.25">
      <c r="A19" s="65">
        <v>11</v>
      </c>
      <c r="B19" s="65" t="s">
        <v>103</v>
      </c>
      <c r="C19" s="78">
        <v>113</v>
      </c>
      <c r="D19" s="78">
        <v>113</v>
      </c>
      <c r="E19" s="121">
        <v>1530</v>
      </c>
      <c r="F19" s="122">
        <v>1.0729166666666667</v>
      </c>
      <c r="G19" s="110">
        <f>'MAY-2019- III '!G19+F19</f>
        <v>4.135416666666667</v>
      </c>
      <c r="H19" s="123">
        <v>17.493055555555554</v>
      </c>
      <c r="I19" s="123">
        <v>75.423611111111114</v>
      </c>
      <c r="J19" s="111">
        <f t="shared" si="0"/>
        <v>92.916666666666671</v>
      </c>
      <c r="K19" s="111">
        <f>'MAY-2019- III '!K19+J19</f>
        <v>194.39236111111114</v>
      </c>
      <c r="L19" s="20">
        <f t="shared" si="1"/>
        <v>93.989583333333343</v>
      </c>
      <c r="M19" s="20">
        <f t="shared" si="2"/>
        <v>0.83176622418879065</v>
      </c>
      <c r="N19" s="20">
        <f t="shared" si="3"/>
        <v>99.885795640773509</v>
      </c>
      <c r="O19" s="20">
        <f t="shared" si="4"/>
        <v>99.884476913307125</v>
      </c>
      <c r="P19" s="112">
        <f t="shared" si="5"/>
        <v>198.5277777777778</v>
      </c>
      <c r="Q19" s="20">
        <f t="shared" si="6"/>
        <v>1.7568829891838744</v>
      </c>
      <c r="R19" s="20">
        <f t="shared" si="7"/>
        <v>99.761071335900795</v>
      </c>
      <c r="S19" s="20">
        <f t="shared" si="8"/>
        <v>99.755988473724457</v>
      </c>
    </row>
    <row r="20" spans="1:19" s="71" customFormat="1" ht="39.75" customHeight="1" x14ac:dyDescent="0.25">
      <c r="A20" s="65">
        <v>12</v>
      </c>
      <c r="B20" s="65" t="s">
        <v>69</v>
      </c>
      <c r="C20" s="65">
        <v>126</v>
      </c>
      <c r="D20" s="65">
        <v>126</v>
      </c>
      <c r="E20" s="109">
        <v>8452</v>
      </c>
      <c r="F20" s="118">
        <v>12.781944444444443</v>
      </c>
      <c r="G20" s="110">
        <f>'MAY-2019- III '!G20+F20</f>
        <v>18.401504629629628</v>
      </c>
      <c r="H20" s="118">
        <v>578.60138888888889</v>
      </c>
      <c r="I20" s="118">
        <v>156.47152777777779</v>
      </c>
      <c r="J20" s="111">
        <f>H20+I20</f>
        <v>735.07291666666674</v>
      </c>
      <c r="K20" s="111">
        <f>'MAY-2019- III '!K20+J20</f>
        <v>912.36597222222235</v>
      </c>
      <c r="L20" s="20">
        <f t="shared" si="1"/>
        <v>747.85486111111118</v>
      </c>
      <c r="M20" s="20">
        <f t="shared" si="2"/>
        <v>5.9353560405643746</v>
      </c>
      <c r="N20" s="20">
        <f t="shared" si="3"/>
        <v>99.189734439300409</v>
      </c>
      <c r="O20" s="20">
        <f t="shared" si="4"/>
        <v>99.175644994366053</v>
      </c>
      <c r="P20" s="112">
        <f t="shared" si="5"/>
        <v>930.76747685185194</v>
      </c>
      <c r="Q20" s="20">
        <f t="shared" si="6"/>
        <v>7.3870434670781897</v>
      </c>
      <c r="R20" s="20">
        <f t="shared" si="7"/>
        <v>98.994305586174804</v>
      </c>
      <c r="S20" s="20">
        <f t="shared" si="8"/>
        <v>98.974021740683597</v>
      </c>
    </row>
    <row r="21" spans="1:19" s="103" customFormat="1" ht="27.75" customHeight="1" x14ac:dyDescent="0.25">
      <c r="A21" s="94"/>
      <c r="B21" s="95" t="s">
        <v>91</v>
      </c>
      <c r="C21" s="95">
        <f t="shared" ref="C21:J21" si="9">SUM(C8:C20)</f>
        <v>1567</v>
      </c>
      <c r="D21" s="95">
        <f t="shared" si="9"/>
        <v>1543</v>
      </c>
      <c r="E21" s="95">
        <f t="shared" si="9"/>
        <v>78997</v>
      </c>
      <c r="F21" s="124">
        <f t="shared" si="9"/>
        <v>46.221458333333331</v>
      </c>
      <c r="G21" s="125">
        <f t="shared" si="9"/>
        <v>97.599185185185192</v>
      </c>
      <c r="H21" s="124">
        <f t="shared" si="9"/>
        <v>3782.6574583333327</v>
      </c>
      <c r="I21" s="124">
        <f t="shared" si="9"/>
        <v>1229.5158194444443</v>
      </c>
      <c r="J21" s="124">
        <f t="shared" si="9"/>
        <v>5032.660277777778</v>
      </c>
      <c r="K21" s="126">
        <f>SUM(K8:K20)</f>
        <v>12676.499722222221</v>
      </c>
      <c r="L21" s="127">
        <f>SUM(L8:L20)</f>
        <v>5078.8817361111105</v>
      </c>
      <c r="M21" s="43">
        <f t="shared" si="2"/>
        <v>3.2411497996880092</v>
      </c>
      <c r="N21" s="43">
        <f t="shared" si="3"/>
        <v>99.553937080959926</v>
      </c>
      <c r="O21" s="43">
        <f t="shared" si="4"/>
        <v>99.549840305598892</v>
      </c>
      <c r="P21" s="46">
        <f t="shared" si="5"/>
        <v>12774.098907407406</v>
      </c>
      <c r="Q21" s="43">
        <f t="shared" si="6"/>
        <v>8.1519456971329962</v>
      </c>
      <c r="R21" s="43">
        <f t="shared" si="7"/>
        <v>98.876435889330068</v>
      </c>
      <c r="S21" s="43">
        <f t="shared" si="8"/>
        <v>98.867785319842639</v>
      </c>
    </row>
    <row r="22" spans="1:19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19" ht="60" customHeight="1" x14ac:dyDescent="0.25">
      <c r="A23" s="407" t="s">
        <v>145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19" ht="18.75" x14ac:dyDescent="0.25">
      <c r="E25" s="172"/>
      <c r="F25" s="172"/>
      <c r="G25" s="173"/>
      <c r="H25" s="173"/>
      <c r="I25" s="173"/>
      <c r="J25" s="173"/>
    </row>
    <row r="26" spans="1:19" x14ac:dyDescent="0.25">
      <c r="E26" s="174"/>
      <c r="F26" s="174"/>
      <c r="G26" s="174"/>
      <c r="H26" s="174"/>
      <c r="I26" s="174"/>
      <c r="J26" s="175"/>
    </row>
    <row r="30" spans="1:19" x14ac:dyDescent="0.25">
      <c r="N30" s="104">
        <v>82</v>
      </c>
      <c r="O30" s="104">
        <v>62</v>
      </c>
    </row>
    <row r="33" spans="6:12" x14ac:dyDescent="0.25">
      <c r="F33" s="108">
        <v>25</v>
      </c>
    </row>
    <row r="37" spans="6:12" x14ac:dyDescent="0.25">
      <c r="L37" s="104">
        <v>20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23"/>
  <sheetViews>
    <sheetView view="pageBreakPreview" topLeftCell="A4" zoomScale="55" zoomScaleNormal="55" zoomScaleSheetLayoutView="55" workbookViewId="0">
      <selection activeCell="J8" sqref="J8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1.85546875" customWidth="1"/>
    <col min="5" max="5" width="14.5703125" customWidth="1"/>
    <col min="6" max="6" width="18.28515625" customWidth="1"/>
    <col min="7" max="7" width="16.85546875" customWidth="1"/>
    <col min="8" max="8" width="16.42578125" customWidth="1"/>
    <col min="9" max="9" width="14.28515625" customWidth="1"/>
    <col min="10" max="10" width="15.140625" customWidth="1"/>
    <col min="11" max="11" width="18" customWidth="1"/>
    <col min="12" max="12" width="19.5703125" customWidth="1"/>
    <col min="13" max="13" width="13.7109375" customWidth="1"/>
    <col min="14" max="14" width="12.5703125" customWidth="1"/>
    <col min="15" max="15" width="11.71093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184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173</v>
      </c>
      <c r="F3" s="411" t="s">
        <v>174</v>
      </c>
      <c r="G3" s="411" t="s">
        <v>166</v>
      </c>
      <c r="H3" s="414" t="s">
        <v>175</v>
      </c>
      <c r="I3" s="414"/>
      <c r="J3" s="414"/>
      <c r="K3" s="415" t="s">
        <v>169</v>
      </c>
      <c r="L3" s="373" t="s">
        <v>183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10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182" t="s">
        <v>18</v>
      </c>
      <c r="I5" s="182" t="s">
        <v>19</v>
      </c>
      <c r="J5" s="182" t="s">
        <v>20</v>
      </c>
      <c r="K5" s="417"/>
      <c r="L5" s="410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189">
        <v>1</v>
      </c>
      <c r="B6" s="189">
        <v>2</v>
      </c>
      <c r="C6" s="189">
        <v>3</v>
      </c>
      <c r="D6" s="189">
        <v>4</v>
      </c>
      <c r="E6" s="190" t="s">
        <v>21</v>
      </c>
      <c r="F6" s="189">
        <v>5</v>
      </c>
      <c r="G6" s="189" t="s">
        <v>22</v>
      </c>
      <c r="H6" s="191">
        <v>6</v>
      </c>
      <c r="I6" s="191">
        <v>7</v>
      </c>
      <c r="J6" s="191" t="s">
        <v>23</v>
      </c>
      <c r="K6" s="189" t="s">
        <v>24</v>
      </c>
      <c r="L6" s="189" t="s">
        <v>25</v>
      </c>
      <c r="M6" s="189" t="s">
        <v>26</v>
      </c>
      <c r="N6" s="189" t="s">
        <v>27</v>
      </c>
      <c r="O6" s="189" t="s">
        <v>28</v>
      </c>
      <c r="P6" s="189" t="s">
        <v>29</v>
      </c>
      <c r="Q6" s="189" t="s">
        <v>30</v>
      </c>
      <c r="R6" s="189" t="s">
        <v>31</v>
      </c>
      <c r="S6" s="189" t="s">
        <v>32</v>
      </c>
      <c r="T6" s="160"/>
      <c r="U6" s="160"/>
    </row>
    <row r="7" spans="1:24" s="134" customFormat="1" ht="78" customHeight="1" x14ac:dyDescent="0.25">
      <c r="A7" s="130">
        <v>1</v>
      </c>
      <c r="B7" s="131" t="s">
        <v>108</v>
      </c>
      <c r="C7" s="132">
        <f>'july-19 I'!C14</f>
        <v>125</v>
      </c>
      <c r="D7" s="132">
        <f>'july-19 I'!D14</f>
        <v>125</v>
      </c>
      <c r="E7" s="132">
        <f>'july-19 I'!E14</f>
        <v>9408</v>
      </c>
      <c r="F7" s="133">
        <f>'july-19 I'!F14</f>
        <v>17.508333333333336</v>
      </c>
      <c r="G7" s="133">
        <f>'july-19 I'!G14</f>
        <v>89.790277777777774</v>
      </c>
      <c r="H7" s="133">
        <f>'july-19 I'!H14</f>
        <v>93.524305555555557</v>
      </c>
      <c r="I7" s="133">
        <f>'july-19 I'!I14</f>
        <v>69.411111111111111</v>
      </c>
      <c r="J7" s="133">
        <f>'july-19 I'!J14</f>
        <v>162.93541666666667</v>
      </c>
      <c r="K7" s="133">
        <f>'july-19 I'!K14</f>
        <v>496.68194444444441</v>
      </c>
      <c r="L7" s="133">
        <f>'july-19 I'!L14</f>
        <v>180.44375000000002</v>
      </c>
      <c r="M7" s="133">
        <f>'july-19 I'!M14</f>
        <v>1.4435500000000001</v>
      </c>
      <c r="N7" s="133">
        <f>'july-19 I'!N14</f>
        <v>99.824800627240151</v>
      </c>
      <c r="O7" s="133">
        <f>'july-19 I'!O14</f>
        <v>99.805974462365583</v>
      </c>
      <c r="P7" s="133">
        <f>'july-19 I'!P14</f>
        <v>586.47222222222217</v>
      </c>
      <c r="Q7" s="133">
        <f>'july-19 I'!Q14</f>
        <v>4.6917777777777774</v>
      </c>
      <c r="R7" s="133">
        <f>'july-19 I'!R14</f>
        <v>99.4659333930705</v>
      </c>
      <c r="S7" s="133">
        <f>'july-19 I'!S14</f>
        <v>99.369384707287935</v>
      </c>
      <c r="T7" s="161"/>
      <c r="U7" s="162"/>
      <c r="V7" s="134">
        <f>(M7+M8+M9)/C10</f>
        <v>3.8467508152069192E-3</v>
      </c>
    </row>
    <row r="8" spans="1:24" s="134" customFormat="1" ht="61.5" customHeight="1" x14ac:dyDescent="0.25">
      <c r="A8" s="130">
        <v>2</v>
      </c>
      <c r="B8" s="135" t="s">
        <v>109</v>
      </c>
      <c r="C8" s="136">
        <f>'july-2019 II '!C50</f>
        <v>158</v>
      </c>
      <c r="D8" s="136">
        <f>'july-2019 II '!D50</f>
        <v>158</v>
      </c>
      <c r="E8" s="136">
        <f>'july-2019 II '!E50</f>
        <v>8843</v>
      </c>
      <c r="F8" s="16">
        <f>'july-2019 II '!F50</f>
        <v>20.103472222222219</v>
      </c>
      <c r="G8" s="16">
        <f>'july-2019 II '!G50</f>
        <v>80.806532407407417</v>
      </c>
      <c r="H8" s="16">
        <f>'july-2019 II '!H50</f>
        <v>132.70069444444448</v>
      </c>
      <c r="I8" s="16">
        <f>'july-2019 II '!I50</f>
        <v>104.99513888888887</v>
      </c>
      <c r="J8" s="16">
        <f>'july-2019 II '!J50</f>
        <v>237.69583333333335</v>
      </c>
      <c r="K8" s="16">
        <f>'july-2019 II '!K50</f>
        <v>824.48247222222221</v>
      </c>
      <c r="L8" s="16">
        <f>'july-2019 II '!L50</f>
        <v>257.87708333333336</v>
      </c>
      <c r="M8" s="16">
        <f>'july-2019 II '!M50</f>
        <v>1.6321334388185655</v>
      </c>
      <c r="N8" s="16">
        <f>'july-2019 II '!N50</f>
        <v>99.797795160156085</v>
      </c>
      <c r="O8" s="16">
        <f>'july-2019 II '!O50</f>
        <v>99.780627225965247</v>
      </c>
      <c r="P8" s="16">
        <f>'july-2019 II '!P50</f>
        <v>905.28900462962963</v>
      </c>
      <c r="Q8" s="16">
        <f>'july-2019 II '!Q50</f>
        <v>5.7296772444913264</v>
      </c>
      <c r="R8" s="16">
        <f>'july-2019 II '!R50</f>
        <v>99.29862318614552</v>
      </c>
      <c r="S8" s="16">
        <f>'july-2019 II '!S50</f>
        <v>99.229882090794177</v>
      </c>
      <c r="T8" s="163"/>
      <c r="U8" s="162"/>
      <c r="X8" s="134">
        <f>76.84/1850</f>
        <v>4.153513513513514E-2</v>
      </c>
    </row>
    <row r="9" spans="1:24" s="134" customFormat="1" ht="61.5" customHeight="1" x14ac:dyDescent="0.25">
      <c r="A9" s="130">
        <v>3</v>
      </c>
      <c r="B9" s="131" t="s">
        <v>110</v>
      </c>
      <c r="C9" s="132">
        <f>'july-2019 III '!C21</f>
        <v>1568</v>
      </c>
      <c r="D9" s="132">
        <f>'july-2019 III '!D21</f>
        <v>1568</v>
      </c>
      <c r="E9" s="132">
        <f>'july-2019 III '!E21</f>
        <v>90895</v>
      </c>
      <c r="F9" s="133">
        <f>'july-2019 III '!F21</f>
        <v>154.11317129629631</v>
      </c>
      <c r="G9" s="133">
        <f>'july-2019 III '!G21</f>
        <v>251.71235648148155</v>
      </c>
      <c r="H9" s="133">
        <f>'july-2019 III '!H21</f>
        <v>4828.1594444444472</v>
      </c>
      <c r="I9" s="133">
        <f>'july-2019 III '!I21</f>
        <v>1461.0975000000001</v>
      </c>
      <c r="J9" s="133">
        <f>'july-2019 III '!J21</f>
        <v>6289.2569444444471</v>
      </c>
      <c r="K9" s="133">
        <f>'july-2019 III '!K21</f>
        <v>18864.401388888888</v>
      </c>
      <c r="L9" s="133">
        <f>'july-2019 III '!L21</f>
        <v>6342.0148379629645</v>
      </c>
      <c r="M9" s="133">
        <f>'july-2019 III '!M21</f>
        <v>4.0446523201294413</v>
      </c>
      <c r="N9" s="133">
        <f>'july-2019 III '!N21</f>
        <v>99.460886330058457</v>
      </c>
      <c r="O9" s="133">
        <f>'july-2019 III '!O21</f>
        <v>99.45636393546647</v>
      </c>
      <c r="P9" s="133">
        <f>'july-2019 III '!P21</f>
        <v>19116.11374537037</v>
      </c>
      <c r="Q9" s="133">
        <f>'july-2019 III '!Q21</f>
        <v>12.191399072302533</v>
      </c>
      <c r="R9" s="133">
        <f>'july-2019 III '!R21</f>
        <v>98.382947818184164</v>
      </c>
      <c r="S9" s="133">
        <f>'july-2019 III '!S21</f>
        <v>98.361371092432449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1851</v>
      </c>
      <c r="D10" s="131">
        <f t="shared" si="0"/>
        <v>1851</v>
      </c>
      <c r="E10" s="131">
        <f t="shared" si="0"/>
        <v>109146</v>
      </c>
      <c r="F10" s="16">
        <f t="shared" si="0"/>
        <v>191.72497685185186</v>
      </c>
      <c r="G10" s="16">
        <f t="shared" si="0"/>
        <v>422.30916666666673</v>
      </c>
      <c r="H10" s="16">
        <f t="shared" si="0"/>
        <v>5054.3844444444476</v>
      </c>
      <c r="I10" s="16">
        <f t="shared" si="0"/>
        <v>1635.5037500000001</v>
      </c>
      <c r="J10" s="16">
        <f>+H10+I10</f>
        <v>6689.8881944444474</v>
      </c>
      <c r="K10" s="16">
        <f>SUM(K7:K9)</f>
        <v>20185.565805555554</v>
      </c>
      <c r="L10" s="16">
        <f>F10+K10</f>
        <v>20377.290782407406</v>
      </c>
      <c r="M10" s="38">
        <f>L10/C10</f>
        <v>11.008801070992655</v>
      </c>
      <c r="N10" s="16">
        <f>SUM(N7:N9)/3</f>
        <v>99.69449403915155</v>
      </c>
      <c r="O10" s="16">
        <f>SUM(O7:O9)/3</f>
        <v>99.680988541265762</v>
      </c>
      <c r="P10" s="16">
        <f>+G10+K10</f>
        <v>20607.87497222222</v>
      </c>
      <c r="Q10" s="16">
        <f>+P10/C10</f>
        <v>11.133373836965003</v>
      </c>
      <c r="R10" s="16">
        <f>SUM(R7:R9)/3</f>
        <v>99.049168132466733</v>
      </c>
      <c r="S10" s="16">
        <f>SUM(S7:S9)/3</f>
        <v>98.986879296838197</v>
      </c>
    </row>
    <row r="11" spans="1:24" s="144" customFormat="1" ht="41.25" customHeight="1" x14ac:dyDescent="0.25">
      <c r="A11" s="140" t="s">
        <v>111</v>
      </c>
      <c r="B11" s="179"/>
      <c r="C11" s="179"/>
      <c r="D11" s="179"/>
      <c r="E11" s="179"/>
      <c r="F11" s="179"/>
      <c r="G11" s="364" t="s">
        <v>112</v>
      </c>
      <c r="H11" s="364"/>
      <c r="I11" s="364"/>
      <c r="J11" s="142">
        <f>+N10</f>
        <v>99.69449403915155</v>
      </c>
      <c r="K11" s="364" t="s">
        <v>113</v>
      </c>
      <c r="L11" s="364"/>
      <c r="M11" s="142">
        <f>+O10</f>
        <v>99.680988541265762</v>
      </c>
      <c r="N11" s="179"/>
      <c r="O11" s="179" t="s">
        <v>114</v>
      </c>
      <c r="P11" s="179"/>
      <c r="Q11" s="142">
        <f>+(J11+M11)/2</f>
        <v>99.687741290208663</v>
      </c>
      <c r="R11" s="179"/>
      <c r="S11" s="183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</row>
    <row r="13" spans="1:24" s="5" customFormat="1" ht="96" customHeight="1" x14ac:dyDescent="0.2">
      <c r="A13" s="377" t="s">
        <v>185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2:19" x14ac:dyDescent="0.25">
      <c r="P17" s="409" t="s">
        <v>149</v>
      </c>
      <c r="Q17" s="409"/>
      <c r="R17" s="409"/>
      <c r="S17" s="409"/>
    </row>
    <row r="23" spans="12:19" x14ac:dyDescent="0.25">
      <c r="L23" t="s">
        <v>115</v>
      </c>
    </row>
  </sheetData>
  <mergeCells count="29">
    <mergeCell ref="P15:S15"/>
    <mergeCell ref="P16:S16"/>
    <mergeCell ref="P17:S17"/>
    <mergeCell ref="S4:S5"/>
    <mergeCell ref="A10:B10"/>
    <mergeCell ref="G11:I11"/>
    <mergeCell ref="K11:L11"/>
    <mergeCell ref="A12:S12"/>
    <mergeCell ref="A13:S13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4" zoomScale="60" workbookViewId="0">
      <selection activeCell="G14" sqref="G14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.42578125" style="5" customWidth="1"/>
    <col min="5" max="5" width="10.85546875" style="5" customWidth="1"/>
    <col min="6" max="6" width="12.85546875" style="5" customWidth="1"/>
    <col min="7" max="7" width="15.28515625" style="5" customWidth="1"/>
    <col min="8" max="8" width="16.7109375" style="5" customWidth="1"/>
    <col min="9" max="9" width="15.28515625" style="5" customWidth="1"/>
    <col min="10" max="10" width="15" style="5" customWidth="1"/>
    <col min="11" max="11" width="16.140625" style="5" customWidth="1"/>
    <col min="12" max="12" width="17.5703125" style="5" customWidth="1"/>
    <col min="13" max="13" width="15.42578125" style="5" customWidth="1"/>
    <col min="14" max="14" width="10.85546875" style="5" customWidth="1"/>
    <col min="15" max="15" width="11.42578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180"/>
      <c r="E2" s="4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370" t="s">
        <v>2</v>
      </c>
      <c r="R2" s="370"/>
      <c r="S2" s="370"/>
    </row>
    <row r="3" spans="1:25" ht="69" customHeight="1" x14ac:dyDescent="0.2">
      <c r="A3" s="371" t="s">
        <v>172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173</v>
      </c>
      <c r="F4" s="374" t="s">
        <v>174</v>
      </c>
      <c r="G4" s="374" t="s">
        <v>166</v>
      </c>
      <c r="H4" s="378" t="s">
        <v>175</v>
      </c>
      <c r="I4" s="378"/>
      <c r="J4" s="378"/>
      <c r="K4" s="379" t="s">
        <v>169</v>
      </c>
      <c r="L4" s="373" t="s">
        <v>176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178" t="s">
        <v>18</v>
      </c>
      <c r="I6" s="178" t="s">
        <v>19</v>
      </c>
      <c r="J6" s="178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57" customHeight="1" x14ac:dyDescent="0.2">
      <c r="A8" s="11">
        <v>1</v>
      </c>
      <c r="B8" s="11" t="s">
        <v>33</v>
      </c>
      <c r="C8" s="12">
        <v>44</v>
      </c>
      <c r="D8" s="12">
        <v>44</v>
      </c>
      <c r="E8" s="13">
        <v>3002</v>
      </c>
      <c r="F8" s="14">
        <v>14.279166666666667</v>
      </c>
      <c r="G8" s="15">
        <f>'june-2019 I '!G8+F8</f>
        <v>60.586111111111109</v>
      </c>
      <c r="H8" s="15">
        <v>27.560416666666669</v>
      </c>
      <c r="I8" s="15">
        <v>22.070833333333336</v>
      </c>
      <c r="J8" s="15">
        <f t="shared" ref="J8:J14" si="0">H8+I8</f>
        <v>49.631250000000009</v>
      </c>
      <c r="K8" s="16">
        <f>'june-2019 I '!K8+J8</f>
        <v>152.28680555555559</v>
      </c>
      <c r="L8" s="16">
        <f t="shared" ref="L8:L13" si="1">F8+J8</f>
        <v>63.910416666666677</v>
      </c>
      <c r="M8" s="16">
        <f>L8/C8</f>
        <v>1.45250946969697</v>
      </c>
      <c r="N8" s="17">
        <f t="shared" ref="N8:N14" si="2">+((C8*24*31)-J8)/(C8*24*31)*100</f>
        <v>99.848389387829911</v>
      </c>
      <c r="O8" s="17">
        <f t="shared" ref="O8:O14" si="3">+((C8*24*31)-L8)/(C8*24*31)*100</f>
        <v>99.80477023256762</v>
      </c>
      <c r="P8" s="18">
        <f>+G8+K8</f>
        <v>212.8729166666667</v>
      </c>
      <c r="Q8" s="16">
        <f t="shared" ref="Q8:Q14" si="4">P8/C8</f>
        <v>4.8380208333333341</v>
      </c>
      <c r="R8" s="17">
        <f t="shared" ref="R8:R14" si="5">+((C8*24*31)-K8)/(C8*24*31)*100</f>
        <v>99.53480325771153</v>
      </c>
      <c r="S8" s="17">
        <f t="shared" ref="S8:S14" si="6">+((C8*24*31)-(G8+K8))*100/(C8*24*31)</f>
        <v>99.34972838261649</v>
      </c>
      <c r="U8" s="11">
        <v>45</v>
      </c>
      <c r="V8" s="11">
        <v>45</v>
      </c>
      <c r="W8" s="19">
        <v>450</v>
      </c>
      <c r="X8" s="20">
        <v>5.239583333333333</v>
      </c>
      <c r="Y8" s="20" t="e">
        <f>X8+'[2]JAN-2019  -I'!Y8</f>
        <v>#REF!</v>
      </c>
    </row>
    <row r="9" spans="1:25" s="26" customFormat="1" ht="48" customHeight="1" x14ac:dyDescent="0.2">
      <c r="A9" s="21">
        <v>2</v>
      </c>
      <c r="B9" s="21" t="s">
        <v>34</v>
      </c>
      <c r="C9" s="22">
        <v>8</v>
      </c>
      <c r="D9" s="49">
        <v>8</v>
      </c>
      <c r="E9" s="156">
        <v>666</v>
      </c>
      <c r="F9" s="187">
        <v>4.1666666666666666E-3</v>
      </c>
      <c r="G9" s="15">
        <f>'june-2019 I '!G9+F9</f>
        <v>0.16388888888888892</v>
      </c>
      <c r="H9" s="14">
        <v>3.7916666666666665</v>
      </c>
      <c r="I9" s="14">
        <v>5.4444444444444438</v>
      </c>
      <c r="J9" s="23">
        <f t="shared" si="0"/>
        <v>9.2361111111111107</v>
      </c>
      <c r="K9" s="16">
        <f>'june-2019 I '!K9+J9</f>
        <v>29.87222222222222</v>
      </c>
      <c r="L9" s="16">
        <f t="shared" si="1"/>
        <v>9.2402777777777771</v>
      </c>
      <c r="M9" s="23">
        <f t="shared" ref="M9:M14" si="7">L9/C9</f>
        <v>1.1550347222222221</v>
      </c>
      <c r="N9" s="17">
        <f t="shared" si="2"/>
        <v>99.844823402031054</v>
      </c>
      <c r="O9" s="17">
        <f t="shared" si="3"/>
        <v>99.844753397550775</v>
      </c>
      <c r="P9" s="25">
        <f t="shared" ref="P9:P14" si="8">+G9+K9</f>
        <v>30.036111111111108</v>
      </c>
      <c r="Q9" s="23">
        <f t="shared" si="4"/>
        <v>3.7545138888888885</v>
      </c>
      <c r="R9" s="17">
        <f t="shared" si="5"/>
        <v>99.498114545997609</v>
      </c>
      <c r="S9" s="17">
        <f t="shared" si="6"/>
        <v>99.495361036439661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X9+'[2]JAN-2019  -I'!Y9</f>
        <v>#REF!</v>
      </c>
    </row>
    <row r="10" spans="1:25" s="26" customFormat="1" ht="57" customHeight="1" x14ac:dyDescent="0.2">
      <c r="A10" s="21">
        <v>3</v>
      </c>
      <c r="B10" s="21" t="s">
        <v>35</v>
      </c>
      <c r="C10" s="22">
        <v>17</v>
      </c>
      <c r="D10" s="22">
        <v>17</v>
      </c>
      <c r="E10" s="22">
        <v>1686</v>
      </c>
      <c r="F10" s="23">
        <v>0</v>
      </c>
      <c r="G10" s="15">
        <f>'june-2019 I '!G10+F10</f>
        <v>0.90694444444444444</v>
      </c>
      <c r="H10" s="23">
        <v>15.84375</v>
      </c>
      <c r="I10" s="23">
        <v>6.6875</v>
      </c>
      <c r="J10" s="23">
        <f t="shared" si="0"/>
        <v>22.53125</v>
      </c>
      <c r="K10" s="16">
        <f>'june-2019 I '!K10+J10</f>
        <v>72.767361111111114</v>
      </c>
      <c r="L10" s="16">
        <f t="shared" si="1"/>
        <v>22.53125</v>
      </c>
      <c r="M10" s="23">
        <f t="shared" si="7"/>
        <v>1.3253676470588236</v>
      </c>
      <c r="N10" s="17">
        <f t="shared" si="2"/>
        <v>99.821859187223268</v>
      </c>
      <c r="O10" s="17">
        <f t="shared" si="3"/>
        <v>99.821859187223268</v>
      </c>
      <c r="P10" s="25">
        <f t="shared" si="8"/>
        <v>73.674305555555563</v>
      </c>
      <c r="Q10" s="23">
        <f t="shared" si="4"/>
        <v>4.3337826797385626</v>
      </c>
      <c r="R10" s="17">
        <f t="shared" si="5"/>
        <v>99.424672982992476</v>
      </c>
      <c r="S10" s="17">
        <f t="shared" si="6"/>
        <v>99.417502327992139</v>
      </c>
      <c r="U10" s="11">
        <v>16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57" customHeight="1" x14ac:dyDescent="0.2">
      <c r="A11" s="11">
        <v>4</v>
      </c>
      <c r="B11" s="11" t="s">
        <v>36</v>
      </c>
      <c r="C11" s="27">
        <v>4</v>
      </c>
      <c r="D11" s="27">
        <v>4</v>
      </c>
      <c r="E11" s="28">
        <v>932</v>
      </c>
      <c r="F11" s="29">
        <v>1.9708333333333334</v>
      </c>
      <c r="G11" s="15">
        <f>'june-2019 I '!G11+F11</f>
        <v>2.5902777777777777</v>
      </c>
      <c r="H11" s="29">
        <v>13.645138888888889</v>
      </c>
      <c r="I11" s="29">
        <v>3.6652777777777779</v>
      </c>
      <c r="J11" s="16">
        <f t="shared" si="0"/>
        <v>17.310416666666669</v>
      </c>
      <c r="K11" s="16">
        <f>'june-2019 I '!K11+J11</f>
        <v>27.808333333333337</v>
      </c>
      <c r="L11" s="16">
        <f t="shared" si="1"/>
        <v>19.281250000000004</v>
      </c>
      <c r="M11" s="16">
        <f t="shared" si="7"/>
        <v>4.8203125000000009</v>
      </c>
      <c r="N11" s="17">
        <f t="shared" si="2"/>
        <v>99.418332773297493</v>
      </c>
      <c r="O11" s="17">
        <f t="shared" si="3"/>
        <v>99.35210853494624</v>
      </c>
      <c r="P11" s="18">
        <f t="shared" si="8"/>
        <v>30.398611111111116</v>
      </c>
      <c r="Q11" s="16">
        <f t="shared" si="4"/>
        <v>7.5996527777777789</v>
      </c>
      <c r="R11" s="17">
        <f t="shared" si="5"/>
        <v>99.065580197132618</v>
      </c>
      <c r="S11" s="17">
        <f t="shared" si="6"/>
        <v>98.978541293309434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57" customHeight="1" x14ac:dyDescent="0.2">
      <c r="A12" s="21">
        <v>5</v>
      </c>
      <c r="B12" s="21" t="s">
        <v>37</v>
      </c>
      <c r="C12" s="33">
        <v>26</v>
      </c>
      <c r="D12" s="34">
        <v>26</v>
      </c>
      <c r="E12" s="34">
        <v>1681</v>
      </c>
      <c r="F12" s="23">
        <v>0.77430555555555558</v>
      </c>
      <c r="G12" s="15">
        <f>'june-2019 I '!G12+F12</f>
        <v>22.115972222222226</v>
      </c>
      <c r="H12" s="35">
        <v>15.49861111111111</v>
      </c>
      <c r="I12" s="35">
        <v>13.463888888888889</v>
      </c>
      <c r="J12" s="16">
        <f t="shared" si="0"/>
        <v>28.962499999999999</v>
      </c>
      <c r="K12" s="16">
        <f>'june-2019 I '!K12+J12</f>
        <v>86.090972222222206</v>
      </c>
      <c r="L12" s="16">
        <f t="shared" si="1"/>
        <v>29.736805555555556</v>
      </c>
      <c r="M12" s="16">
        <f t="shared" si="7"/>
        <v>1.1437232905982906</v>
      </c>
      <c r="N12" s="17">
        <f t="shared" si="2"/>
        <v>99.850276571546729</v>
      </c>
      <c r="O12" s="17">
        <f t="shared" si="3"/>
        <v>99.846273751263666</v>
      </c>
      <c r="P12" s="18">
        <f t="shared" si="8"/>
        <v>108.20694444444443</v>
      </c>
      <c r="Q12" s="16">
        <f t="shared" si="4"/>
        <v>4.1618055555555546</v>
      </c>
      <c r="R12" s="17">
        <f t="shared" si="5"/>
        <v>99.554947414070398</v>
      </c>
      <c r="S12" s="17">
        <f t="shared" si="6"/>
        <v>99.440617532855427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45.75" customHeight="1" x14ac:dyDescent="0.2">
      <c r="A13" s="21">
        <v>6</v>
      </c>
      <c r="B13" s="21" t="s">
        <v>38</v>
      </c>
      <c r="C13" s="22">
        <v>26</v>
      </c>
      <c r="D13" s="22">
        <v>26</v>
      </c>
      <c r="E13" s="22">
        <v>1441</v>
      </c>
      <c r="F13" s="177">
        <v>0.47986111111111113</v>
      </c>
      <c r="G13" s="15">
        <f>'june-2019 I '!G13+F13</f>
        <v>3.427083333333333</v>
      </c>
      <c r="H13" s="39">
        <v>17.184722222222224</v>
      </c>
      <c r="I13" s="39">
        <v>18.079166666666666</v>
      </c>
      <c r="J13" s="23">
        <f t="shared" si="0"/>
        <v>35.263888888888886</v>
      </c>
      <c r="K13" s="16">
        <f>'june-2019 I '!K13+J13</f>
        <v>127.85625</v>
      </c>
      <c r="L13" s="16">
        <f t="shared" si="1"/>
        <v>35.743749999999999</v>
      </c>
      <c r="M13" s="23">
        <f t="shared" si="7"/>
        <v>1.3747596153846153</v>
      </c>
      <c r="N13" s="17">
        <f t="shared" si="2"/>
        <v>99.817701153386622</v>
      </c>
      <c r="O13" s="17">
        <f t="shared" si="3"/>
        <v>99.815220481803138</v>
      </c>
      <c r="P13" s="40">
        <f t="shared" si="8"/>
        <v>131.28333333333333</v>
      </c>
      <c r="Q13" s="23">
        <f t="shared" si="4"/>
        <v>5.0493589743589746</v>
      </c>
      <c r="R13" s="17">
        <f t="shared" si="5"/>
        <v>99.33903923697271</v>
      </c>
      <c r="S13" s="17">
        <f t="shared" si="6"/>
        <v>99.321322718500141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45" customHeight="1" x14ac:dyDescent="0.2">
      <c r="A14" s="382" t="s">
        <v>20</v>
      </c>
      <c r="B14" s="382"/>
      <c r="C14" s="42">
        <f t="shared" ref="C14:I14" si="9">SUM(C8:C13)</f>
        <v>125</v>
      </c>
      <c r="D14" s="42">
        <f t="shared" si="9"/>
        <v>125</v>
      </c>
      <c r="E14" s="42">
        <f t="shared" si="9"/>
        <v>9408</v>
      </c>
      <c r="F14" s="43">
        <f t="shared" si="9"/>
        <v>17.508333333333336</v>
      </c>
      <c r="G14" s="44">
        <f t="shared" si="9"/>
        <v>89.790277777777774</v>
      </c>
      <c r="H14" s="43">
        <f t="shared" si="9"/>
        <v>93.524305555555557</v>
      </c>
      <c r="I14" s="43">
        <f t="shared" si="9"/>
        <v>69.411111111111111</v>
      </c>
      <c r="J14" s="45">
        <f t="shared" si="0"/>
        <v>162.93541666666667</v>
      </c>
      <c r="K14" s="44">
        <f>SUM(K8:K13)</f>
        <v>496.68194444444441</v>
      </c>
      <c r="L14" s="43">
        <f>SUM(L8:L13)</f>
        <v>180.44375000000002</v>
      </c>
      <c r="M14" s="43">
        <f t="shared" si="7"/>
        <v>1.4435500000000001</v>
      </c>
      <c r="N14" s="43">
        <f t="shared" si="2"/>
        <v>99.824800627240151</v>
      </c>
      <c r="O14" s="43">
        <f t="shared" si="3"/>
        <v>99.805974462365583</v>
      </c>
      <c r="P14" s="46">
        <f t="shared" si="8"/>
        <v>586.47222222222217</v>
      </c>
      <c r="Q14" s="43">
        <f t="shared" si="4"/>
        <v>4.6917777777777774</v>
      </c>
      <c r="R14" s="43">
        <f t="shared" si="5"/>
        <v>99.4659333930705</v>
      </c>
      <c r="S14" s="43">
        <f t="shared" si="6"/>
        <v>99.369384707287935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177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5:12" ht="18.75" x14ac:dyDescent="0.2">
      <c r="E17" s="49"/>
    </row>
    <row r="18" spans="5:12" ht="18.75" x14ac:dyDescent="0.2">
      <c r="E18" s="11"/>
    </row>
    <row r="22" spans="5:12" ht="20.25" x14ac:dyDescent="0.3">
      <c r="H22" s="50" t="s">
        <v>41</v>
      </c>
      <c r="I22" s="50">
        <v>98.259722222222209</v>
      </c>
      <c r="J22" s="50" t="s">
        <v>42</v>
      </c>
      <c r="K22" s="50" t="s">
        <v>43</v>
      </c>
      <c r="L22" s="51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2"/>
  <sheetViews>
    <sheetView view="pageBreakPreview" topLeftCell="A37" zoomScale="60" workbookViewId="0">
      <selection activeCell="G49" sqref="G49"/>
    </sheetView>
  </sheetViews>
  <sheetFormatPr defaultRowHeight="15.75" x14ac:dyDescent="0.25"/>
  <cols>
    <col min="1" max="1" width="4.140625" style="105" customWidth="1"/>
    <col min="2" max="2" width="17.28515625" style="104" bestFit="1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104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181"/>
      <c r="E2" s="55"/>
      <c r="F2" s="56"/>
      <c r="G2" s="57"/>
      <c r="H2" s="57"/>
      <c r="I2" s="57"/>
      <c r="J2" s="181"/>
      <c r="K2" s="181"/>
      <c r="L2" s="181"/>
      <c r="M2" s="181"/>
      <c r="N2" s="181"/>
      <c r="O2" s="181"/>
      <c r="P2" s="181"/>
      <c r="Q2" s="385"/>
      <c r="R2" s="385"/>
      <c r="S2" s="181"/>
    </row>
    <row r="3" spans="1:19" s="53" customFormat="1" ht="66.75" customHeight="1" x14ac:dyDescent="0.5">
      <c r="A3" s="386" t="s">
        <v>178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173</v>
      </c>
      <c r="F4" s="374" t="s">
        <v>174</v>
      </c>
      <c r="G4" s="374" t="s">
        <v>166</v>
      </c>
      <c r="H4" s="378" t="s">
        <v>175</v>
      </c>
      <c r="I4" s="378"/>
      <c r="J4" s="378"/>
      <c r="K4" s="379" t="s">
        <v>169</v>
      </c>
      <c r="L4" s="373" t="s">
        <v>176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178" t="s">
        <v>18</v>
      </c>
      <c r="I6" s="178" t="s">
        <v>19</v>
      </c>
      <c r="J6" s="178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65">
        <v>1</v>
      </c>
      <c r="B8" s="65" t="s">
        <v>49</v>
      </c>
      <c r="C8" s="66">
        <v>3</v>
      </c>
      <c r="D8" s="66">
        <v>3</v>
      </c>
      <c r="E8" s="21">
        <v>239</v>
      </c>
      <c r="F8" s="67">
        <v>3.125E-2</v>
      </c>
      <c r="G8" s="67">
        <f>'june-2019 II'!G8+F8</f>
        <v>8.4027777777777785E-2</v>
      </c>
      <c r="H8" s="67">
        <v>3.0347222222222219</v>
      </c>
      <c r="I8" s="67">
        <v>2.3958333333333335</v>
      </c>
      <c r="J8" s="68">
        <f>H8+I8</f>
        <v>5.4305555555555554</v>
      </c>
      <c r="K8" s="68">
        <f>'june-2019 II'!K8+J8</f>
        <v>14.416666666666666</v>
      </c>
      <c r="L8" s="69">
        <f>F8+J8</f>
        <v>5.4618055555555554</v>
      </c>
      <c r="M8" s="69">
        <f>L8/C8</f>
        <v>1.8206018518518519</v>
      </c>
      <c r="N8" s="69">
        <f>+((C8*24*31)-J8)/(C8*24*31)*100</f>
        <v>99.756695539625639</v>
      </c>
      <c r="O8" s="69">
        <f>+((C8*24*31)-L8)/(C8*24*31)*100</f>
        <v>99.755295450019915</v>
      </c>
      <c r="P8" s="70">
        <f>+G8+K8</f>
        <v>14.500694444444443</v>
      </c>
      <c r="Q8" s="69">
        <f>P8/C8</f>
        <v>4.8335648148148147</v>
      </c>
      <c r="R8" s="69">
        <f>+((C8*24*31)-K8)/(C8*24*31)*100</f>
        <v>99.35409199522104</v>
      </c>
      <c r="S8" s="69">
        <f>+((C8*24*31)-(G8+K8))*100/(C8*24*31)</f>
        <v>99.350327309836715</v>
      </c>
    </row>
    <row r="9" spans="1:19" s="71" customFormat="1" ht="27.75" customHeight="1" x14ac:dyDescent="0.25">
      <c r="A9" s="65">
        <v>2</v>
      </c>
      <c r="B9" s="65" t="s">
        <v>50</v>
      </c>
      <c r="C9" s="66">
        <v>1</v>
      </c>
      <c r="D9" s="66">
        <v>1</v>
      </c>
      <c r="E9" s="21">
        <v>42</v>
      </c>
      <c r="F9" s="67">
        <v>1.5972222222222224E-2</v>
      </c>
      <c r="G9" s="67">
        <f>'june-2019 II'!G9+F9</f>
        <v>5.4166666666666669E-2</v>
      </c>
      <c r="H9" s="67">
        <v>0.3</v>
      </c>
      <c r="I9" s="67">
        <v>0.97222222222222221</v>
      </c>
      <c r="J9" s="68">
        <f t="shared" ref="J9:J49" si="0">H9+I9</f>
        <v>1.2722222222222221</v>
      </c>
      <c r="K9" s="68">
        <f>'june-2019 II'!K9+J9</f>
        <v>4.6722222222222225</v>
      </c>
      <c r="L9" s="69">
        <f t="shared" ref="L9:L49" si="1">F9+J9</f>
        <v>1.2881944444444444</v>
      </c>
      <c r="M9" s="69">
        <f t="shared" ref="M9:M49" si="2">L9/C9</f>
        <v>1.2881944444444444</v>
      </c>
      <c r="N9" s="69">
        <f t="shared" ref="N9:N49" si="3">+((C9*24*31)-J9)/(C9*24*31)*100</f>
        <v>99.829002389486249</v>
      </c>
      <c r="O9" s="69">
        <f t="shared" ref="O9:O49" si="4">+((C9*24*31)-L9)/(C9*24*31)*100</f>
        <v>99.826855585424141</v>
      </c>
      <c r="P9" s="70">
        <f t="shared" ref="P9:P50" si="5">+G9+K9</f>
        <v>4.7263888888888888</v>
      </c>
      <c r="Q9" s="69">
        <f t="shared" ref="Q9:Q50" si="6">P9/C9</f>
        <v>4.7263888888888888</v>
      </c>
      <c r="R9" s="69">
        <f t="shared" ref="R9:R49" si="7">+((C9*24*31)-K9)/(C9*24*31)*100</f>
        <v>99.372013142174438</v>
      </c>
      <c r="S9" s="69">
        <f t="shared" ref="S9:S49" si="8">+((C9*24*31)-(G9+K9))*100/(C9*24*31)</f>
        <v>99.364732676224605</v>
      </c>
    </row>
    <row r="10" spans="1:19" s="71" customFormat="1" ht="27.75" customHeight="1" x14ac:dyDescent="0.3">
      <c r="A10" s="65">
        <v>3</v>
      </c>
      <c r="B10" s="65" t="s">
        <v>51</v>
      </c>
      <c r="C10" s="66">
        <v>2</v>
      </c>
      <c r="D10" s="66">
        <v>2</v>
      </c>
      <c r="E10" s="72">
        <v>120</v>
      </c>
      <c r="F10" s="73">
        <v>6.25E-2</v>
      </c>
      <c r="G10" s="67">
        <f>'june-2019 II'!G10+F10</f>
        <v>0.4375</v>
      </c>
      <c r="H10" s="73">
        <v>1.0590277777777779</v>
      </c>
      <c r="I10" s="74">
        <v>1.4895833333333333</v>
      </c>
      <c r="J10" s="68">
        <f t="shared" si="0"/>
        <v>2.5486111111111112</v>
      </c>
      <c r="K10" s="68">
        <f>'june-2019 II'!K10+J10</f>
        <v>10.472222222222221</v>
      </c>
      <c r="L10" s="69">
        <f t="shared" si="1"/>
        <v>2.6111111111111112</v>
      </c>
      <c r="M10" s="69">
        <f t="shared" si="2"/>
        <v>1.3055555555555556</v>
      </c>
      <c r="N10" s="69">
        <f t="shared" si="3"/>
        <v>99.828722371565121</v>
      </c>
      <c r="O10" s="69">
        <f t="shared" si="4"/>
        <v>99.82452210274792</v>
      </c>
      <c r="P10" s="70">
        <f t="shared" si="5"/>
        <v>10.909722222222221</v>
      </c>
      <c r="Q10" s="69">
        <f t="shared" si="6"/>
        <v>5.4548611111111107</v>
      </c>
      <c r="R10" s="69">
        <f t="shared" si="7"/>
        <v>99.296221624850659</v>
      </c>
      <c r="S10" s="69">
        <f t="shared" si="8"/>
        <v>99.266819743130227</v>
      </c>
    </row>
    <row r="11" spans="1:19" s="71" customFormat="1" ht="27.75" customHeight="1" x14ac:dyDescent="0.3">
      <c r="A11" s="65">
        <v>4</v>
      </c>
      <c r="B11" s="65" t="s">
        <v>52</v>
      </c>
      <c r="C11" s="66">
        <v>6</v>
      </c>
      <c r="D11" s="66">
        <v>6</v>
      </c>
      <c r="E11" s="72">
        <v>632</v>
      </c>
      <c r="F11" s="73">
        <v>0.8652777777777777</v>
      </c>
      <c r="G11" s="67">
        <f>'june-2019 II'!G11+F11</f>
        <v>1.3097222222222222</v>
      </c>
      <c r="H11" s="73">
        <v>4.645833333333333</v>
      </c>
      <c r="I11" s="73">
        <v>3.1833333333333336</v>
      </c>
      <c r="J11" s="68">
        <f t="shared" si="0"/>
        <v>7.8291666666666666</v>
      </c>
      <c r="K11" s="68">
        <f>'june-2019 II'!K11+J11</f>
        <v>12.314583333333335</v>
      </c>
      <c r="L11" s="69">
        <f t="shared" si="1"/>
        <v>8.6944444444444446</v>
      </c>
      <c r="M11" s="69">
        <f t="shared" si="2"/>
        <v>1.4490740740740742</v>
      </c>
      <c r="N11" s="69">
        <f t="shared" si="3"/>
        <v>99.824615442054963</v>
      </c>
      <c r="O11" s="69">
        <f t="shared" si="4"/>
        <v>99.805231979291122</v>
      </c>
      <c r="P11" s="70">
        <f t="shared" si="5"/>
        <v>13.624305555555557</v>
      </c>
      <c r="Q11" s="69">
        <f t="shared" si="6"/>
        <v>2.2707175925925926</v>
      </c>
      <c r="R11" s="69">
        <f t="shared" si="7"/>
        <v>99.724135678016708</v>
      </c>
      <c r="S11" s="69">
        <f t="shared" si="8"/>
        <v>99.694796022501009</v>
      </c>
    </row>
    <row r="12" spans="1:19" s="71" customFormat="1" ht="27.75" customHeight="1" x14ac:dyDescent="0.3">
      <c r="A12" s="65">
        <v>5</v>
      </c>
      <c r="B12" s="65" t="s">
        <v>53</v>
      </c>
      <c r="C12" s="66">
        <v>6</v>
      </c>
      <c r="D12" s="66">
        <v>6</v>
      </c>
      <c r="E12" s="72">
        <v>44</v>
      </c>
      <c r="F12" s="73">
        <v>0.13333333333333333</v>
      </c>
      <c r="G12" s="67">
        <f>'june-2019 II'!G12+F12</f>
        <v>0.50069444444444444</v>
      </c>
      <c r="H12" s="73">
        <v>0.43055555555555558</v>
      </c>
      <c r="I12" s="73">
        <v>0.13541666666666666</v>
      </c>
      <c r="J12" s="68">
        <f t="shared" si="0"/>
        <v>0.56597222222222221</v>
      </c>
      <c r="K12" s="68">
        <f>'june-2019 II'!K12+J12</f>
        <v>5.7534722222222223</v>
      </c>
      <c r="L12" s="69">
        <f t="shared" si="1"/>
        <v>0.69930555555555551</v>
      </c>
      <c r="M12" s="69">
        <f t="shared" si="2"/>
        <v>0.11655092592592592</v>
      </c>
      <c r="N12" s="69">
        <f t="shared" si="3"/>
        <v>99.987321410792504</v>
      </c>
      <c r="O12" s="69">
        <f t="shared" si="4"/>
        <v>99.984334552966942</v>
      </c>
      <c r="P12" s="70">
        <f t="shared" si="5"/>
        <v>6.2541666666666664</v>
      </c>
      <c r="Q12" s="69">
        <f t="shared" si="6"/>
        <v>1.0423611111111111</v>
      </c>
      <c r="R12" s="69">
        <f t="shared" si="7"/>
        <v>99.871113973516529</v>
      </c>
      <c r="S12" s="69">
        <f t="shared" si="8"/>
        <v>99.859897700119475</v>
      </c>
    </row>
    <row r="13" spans="1:19" s="71" customFormat="1" ht="27.75" customHeight="1" x14ac:dyDescent="0.25">
      <c r="A13" s="65">
        <v>6</v>
      </c>
      <c r="B13" s="65" t="s">
        <v>54</v>
      </c>
      <c r="C13" s="21">
        <v>5</v>
      </c>
      <c r="D13" s="66">
        <v>5</v>
      </c>
      <c r="E13" s="75">
        <v>112</v>
      </c>
      <c r="F13" s="74">
        <v>1.0416666666666666E-2</v>
      </c>
      <c r="G13" s="67">
        <f>'june-2019 II'!G13+F13</f>
        <v>4.0972222222222222E-2</v>
      </c>
      <c r="H13" s="74">
        <v>3.2534722222222219</v>
      </c>
      <c r="I13" s="74">
        <v>4.0868055555555554</v>
      </c>
      <c r="J13" s="68">
        <f t="shared" si="0"/>
        <v>7.3402777777777768</v>
      </c>
      <c r="K13" s="68">
        <f>'june-2019 II'!K13+J13</f>
        <v>27.18472222222222</v>
      </c>
      <c r="L13" s="69">
        <f t="shared" si="1"/>
        <v>7.3506944444444438</v>
      </c>
      <c r="M13" s="69">
        <f t="shared" si="2"/>
        <v>1.4701388888888887</v>
      </c>
      <c r="N13" s="69">
        <f t="shared" si="3"/>
        <v>99.802680704898449</v>
      </c>
      <c r="O13" s="69">
        <f t="shared" si="4"/>
        <v>99.802400686977293</v>
      </c>
      <c r="P13" s="70">
        <f t="shared" si="5"/>
        <v>27.225694444444443</v>
      </c>
      <c r="Q13" s="69">
        <f t="shared" si="6"/>
        <v>5.4451388888888888</v>
      </c>
      <c r="R13" s="69">
        <f t="shared" si="7"/>
        <v>99.269227897252094</v>
      </c>
      <c r="S13" s="69">
        <f t="shared" si="8"/>
        <v>99.268126493428909</v>
      </c>
    </row>
    <row r="14" spans="1:19" s="71" customFormat="1" ht="27.75" customHeight="1" x14ac:dyDescent="0.25">
      <c r="A14" s="65">
        <v>7</v>
      </c>
      <c r="B14" s="65" t="s">
        <v>55</v>
      </c>
      <c r="C14" s="21">
        <v>2</v>
      </c>
      <c r="D14" s="66">
        <v>2</v>
      </c>
      <c r="E14" s="75">
        <v>89</v>
      </c>
      <c r="F14" s="74">
        <v>1.7361111111111112E-2</v>
      </c>
      <c r="G14" s="67">
        <f>'june-2019 II'!G14+F14</f>
        <v>4.7916666666666663E-2</v>
      </c>
      <c r="H14" s="74">
        <v>2.2916666666666665</v>
      </c>
      <c r="I14" s="74">
        <v>2.0749999999999997</v>
      </c>
      <c r="J14" s="68">
        <f>H14+I14</f>
        <v>4.3666666666666663</v>
      </c>
      <c r="K14" s="68">
        <f>'june-2019 II'!K14+J14</f>
        <v>16.929861111111116</v>
      </c>
      <c r="L14" s="69">
        <f t="shared" si="1"/>
        <v>4.384027777777777</v>
      </c>
      <c r="M14" s="69">
        <f t="shared" si="2"/>
        <v>2.1920138888888885</v>
      </c>
      <c r="N14" s="69">
        <f t="shared" si="3"/>
        <v>99.706541218637994</v>
      </c>
      <c r="O14" s="69">
        <f t="shared" si="4"/>
        <v>99.705374477299884</v>
      </c>
      <c r="P14" s="70">
        <f t="shared" si="5"/>
        <v>16.977777777777781</v>
      </c>
      <c r="Q14" s="69">
        <f t="shared" si="6"/>
        <v>8.4888888888888907</v>
      </c>
      <c r="R14" s="69">
        <f t="shared" si="7"/>
        <v>98.862240516726402</v>
      </c>
      <c r="S14" s="69">
        <f t="shared" si="8"/>
        <v>98.859020310633213</v>
      </c>
    </row>
    <row r="15" spans="1:19" s="71" customFormat="1" ht="27.75" customHeight="1" x14ac:dyDescent="0.25">
      <c r="A15" s="65">
        <v>8</v>
      </c>
      <c r="B15" s="65" t="s">
        <v>56</v>
      </c>
      <c r="C15" s="76">
        <v>2</v>
      </c>
      <c r="D15" s="76">
        <v>2</v>
      </c>
      <c r="E15" s="77">
        <v>74</v>
      </c>
      <c r="F15" s="73">
        <v>2.4305555555555556E-2</v>
      </c>
      <c r="G15" s="67">
        <f>'june-2019 II'!G15+F15</f>
        <v>2.0729166666666661</v>
      </c>
      <c r="H15" s="74">
        <v>0.33333333333333331</v>
      </c>
      <c r="I15" s="74">
        <v>4.0340277777777773</v>
      </c>
      <c r="J15" s="74">
        <v>0.625</v>
      </c>
      <c r="K15" s="68">
        <f>'june-2019 II'!K15+J15</f>
        <v>2</v>
      </c>
      <c r="L15" s="69">
        <f t="shared" si="1"/>
        <v>0.64930555555555558</v>
      </c>
      <c r="M15" s="69">
        <f t="shared" si="2"/>
        <v>0.32465277777777779</v>
      </c>
      <c r="N15" s="69">
        <f t="shared" si="3"/>
        <v>99.957997311827967</v>
      </c>
      <c r="O15" s="69">
        <f t="shared" si="4"/>
        <v>99.956363873954587</v>
      </c>
      <c r="P15" s="70">
        <f t="shared" si="5"/>
        <v>4.0729166666666661</v>
      </c>
      <c r="Q15" s="69">
        <f t="shared" si="6"/>
        <v>2.036458333333333</v>
      </c>
      <c r="R15" s="69">
        <f t="shared" si="7"/>
        <v>99.865591397849457</v>
      </c>
      <c r="S15" s="69">
        <f t="shared" si="8"/>
        <v>99.726282482078844</v>
      </c>
    </row>
    <row r="16" spans="1:19" s="71" customFormat="1" ht="27.75" customHeight="1" x14ac:dyDescent="0.25">
      <c r="A16" s="65">
        <v>9</v>
      </c>
      <c r="B16" s="65" t="s">
        <v>57</v>
      </c>
      <c r="C16" s="66">
        <v>2</v>
      </c>
      <c r="D16" s="66">
        <v>2</v>
      </c>
      <c r="E16" s="75">
        <v>8</v>
      </c>
      <c r="F16" s="73">
        <v>0.49305555555555558</v>
      </c>
      <c r="G16" s="67">
        <f>'june-2019 II'!G16+F16</f>
        <v>3.4791666666666661</v>
      </c>
      <c r="H16" s="74">
        <v>0</v>
      </c>
      <c r="I16" s="74">
        <v>0.32291666666666669</v>
      </c>
      <c r="J16" s="74">
        <v>1.9201388888888891</v>
      </c>
      <c r="K16" s="68">
        <f>'june-2019 II'!K16+J16</f>
        <v>5.8437500000000009</v>
      </c>
      <c r="L16" s="69">
        <f t="shared" si="1"/>
        <v>2.4131944444444446</v>
      </c>
      <c r="M16" s="69">
        <f t="shared" si="2"/>
        <v>1.2065972222222223</v>
      </c>
      <c r="N16" s="69">
        <f t="shared" si="3"/>
        <v>99.870958408004768</v>
      </c>
      <c r="O16" s="69">
        <f t="shared" si="4"/>
        <v>99.837822954002391</v>
      </c>
      <c r="P16" s="70">
        <f t="shared" si="5"/>
        <v>9.3229166666666679</v>
      </c>
      <c r="Q16" s="69">
        <f t="shared" si="6"/>
        <v>4.6614583333333339</v>
      </c>
      <c r="R16" s="69">
        <f t="shared" si="7"/>
        <v>99.607274865591393</v>
      </c>
      <c r="S16" s="69">
        <f t="shared" si="8"/>
        <v>99.373459901433677</v>
      </c>
    </row>
    <row r="17" spans="1:19" s="71" customFormat="1" ht="27.75" customHeight="1" x14ac:dyDescent="0.25">
      <c r="A17" s="65">
        <v>10</v>
      </c>
      <c r="B17" s="65" t="s">
        <v>58</v>
      </c>
      <c r="C17" s="78">
        <v>1</v>
      </c>
      <c r="D17" s="78">
        <v>1</v>
      </c>
      <c r="E17" s="77">
        <v>48</v>
      </c>
      <c r="F17" s="73">
        <v>0</v>
      </c>
      <c r="G17" s="67">
        <f>'june-2019 II'!G17+F17</f>
        <v>1</v>
      </c>
      <c r="H17" s="74">
        <v>0.59375</v>
      </c>
      <c r="I17" s="74">
        <v>0.27777777777777779</v>
      </c>
      <c r="J17" s="74">
        <v>1.75</v>
      </c>
      <c r="K17" s="68">
        <f>'june-2019 II'!K17+J17</f>
        <v>5.416666666666667</v>
      </c>
      <c r="L17" s="69">
        <f t="shared" si="1"/>
        <v>1.75</v>
      </c>
      <c r="M17" s="69">
        <f t="shared" si="2"/>
        <v>1.75</v>
      </c>
      <c r="N17" s="69">
        <f t="shared" si="3"/>
        <v>99.76478494623656</v>
      </c>
      <c r="O17" s="69">
        <f t="shared" si="4"/>
        <v>99.76478494623656</v>
      </c>
      <c r="P17" s="70">
        <f t="shared" si="5"/>
        <v>6.416666666666667</v>
      </c>
      <c r="Q17" s="69">
        <f t="shared" si="6"/>
        <v>6.416666666666667</v>
      </c>
      <c r="R17" s="69">
        <f t="shared" si="7"/>
        <v>99.271953405017925</v>
      </c>
      <c r="S17" s="69">
        <f t="shared" si="8"/>
        <v>99.137544802867396</v>
      </c>
    </row>
    <row r="18" spans="1:19" s="71" customFormat="1" ht="27.75" customHeight="1" x14ac:dyDescent="0.25">
      <c r="A18" s="65">
        <v>11</v>
      </c>
      <c r="B18" s="65" t="s">
        <v>59</v>
      </c>
      <c r="C18" s="78">
        <v>1</v>
      </c>
      <c r="D18" s="78">
        <v>1</v>
      </c>
      <c r="E18" s="77">
        <v>15</v>
      </c>
      <c r="F18" s="73">
        <v>0.54166666666666663</v>
      </c>
      <c r="G18" s="67">
        <f>'june-2019 II'!G18+F18</f>
        <v>2.6249999999999996</v>
      </c>
      <c r="H18" s="74">
        <v>0</v>
      </c>
      <c r="I18" s="74">
        <v>0.99930555555555556</v>
      </c>
      <c r="J18" s="74">
        <v>0</v>
      </c>
      <c r="K18" s="68">
        <f>'june-2019 II'!K18+J18</f>
        <v>4.8611111111111112E-2</v>
      </c>
      <c r="L18" s="69">
        <f t="shared" si="1"/>
        <v>0.54166666666666663</v>
      </c>
      <c r="M18" s="69">
        <f t="shared" si="2"/>
        <v>0.54166666666666663</v>
      </c>
      <c r="N18" s="69">
        <f t="shared" si="3"/>
        <v>100</v>
      </c>
      <c r="O18" s="69">
        <f t="shared" si="4"/>
        <v>99.927195340501797</v>
      </c>
      <c r="P18" s="70">
        <f t="shared" si="5"/>
        <v>2.6736111111111107</v>
      </c>
      <c r="Q18" s="69">
        <f t="shared" si="6"/>
        <v>2.6736111111111107</v>
      </c>
      <c r="R18" s="69">
        <f t="shared" si="7"/>
        <v>99.993466248506579</v>
      </c>
      <c r="S18" s="69">
        <f t="shared" si="8"/>
        <v>99.640643667861411</v>
      </c>
    </row>
    <row r="19" spans="1:19" s="71" customFormat="1" ht="27.75" customHeight="1" x14ac:dyDescent="0.25">
      <c r="A19" s="65">
        <v>12</v>
      </c>
      <c r="B19" s="65" t="s">
        <v>60</v>
      </c>
      <c r="C19" s="78">
        <v>1</v>
      </c>
      <c r="D19" s="78">
        <v>1</v>
      </c>
      <c r="E19" s="77">
        <v>17</v>
      </c>
      <c r="F19" s="73">
        <v>0</v>
      </c>
      <c r="G19" s="67">
        <f>'june-2019 II'!G19+F19</f>
        <v>1</v>
      </c>
      <c r="H19" s="74">
        <v>0</v>
      </c>
      <c r="I19" s="74">
        <v>1.3888888888888891</v>
      </c>
      <c r="J19" s="74">
        <v>5.2534722222222223</v>
      </c>
      <c r="K19" s="68">
        <f>'june-2019 II'!K19+J19</f>
        <v>16.135416666666668</v>
      </c>
      <c r="L19" s="69">
        <f t="shared" si="1"/>
        <v>5.2534722222222223</v>
      </c>
      <c r="M19" s="69">
        <f t="shared" si="2"/>
        <v>5.2534722222222223</v>
      </c>
      <c r="N19" s="69">
        <f t="shared" si="3"/>
        <v>99.293888142174438</v>
      </c>
      <c r="O19" s="69">
        <f t="shared" si="4"/>
        <v>99.293888142174438</v>
      </c>
      <c r="P19" s="70">
        <f t="shared" si="5"/>
        <v>17.135416666666668</v>
      </c>
      <c r="Q19" s="69">
        <f t="shared" si="6"/>
        <v>17.135416666666668</v>
      </c>
      <c r="R19" s="69">
        <f t="shared" si="7"/>
        <v>97.831261200716852</v>
      </c>
      <c r="S19" s="69">
        <f t="shared" si="8"/>
        <v>97.696852598566323</v>
      </c>
    </row>
    <row r="20" spans="1:19" s="71" customFormat="1" ht="27.75" customHeight="1" x14ac:dyDescent="0.25">
      <c r="A20" s="65">
        <v>13</v>
      </c>
      <c r="B20" s="65" t="s">
        <v>61</v>
      </c>
      <c r="C20" s="78">
        <v>1</v>
      </c>
      <c r="D20" s="78">
        <v>1</v>
      </c>
      <c r="E20" s="77">
        <v>56</v>
      </c>
      <c r="F20" s="73">
        <v>8.3333333333333329E-2</v>
      </c>
      <c r="G20" s="67">
        <f>'june-2019 II'!G20+F20</f>
        <v>1.2499999999999998</v>
      </c>
      <c r="H20" s="74">
        <v>1.0138888888888888</v>
      </c>
      <c r="I20" s="74">
        <v>1.0625</v>
      </c>
      <c r="J20" s="74">
        <v>2.1979166666666665</v>
      </c>
      <c r="K20" s="68">
        <f>'june-2019 II'!K20+J20</f>
        <v>6.9756944444444429</v>
      </c>
      <c r="L20" s="69">
        <f t="shared" si="1"/>
        <v>2.28125</v>
      </c>
      <c r="M20" s="69">
        <f t="shared" si="2"/>
        <v>2.28125</v>
      </c>
      <c r="N20" s="69">
        <f t="shared" si="3"/>
        <v>99.704581093189972</v>
      </c>
      <c r="O20" s="69">
        <f t="shared" si="4"/>
        <v>99.693380376344081</v>
      </c>
      <c r="P20" s="70">
        <f t="shared" si="5"/>
        <v>8.2256944444444429</v>
      </c>
      <c r="Q20" s="69">
        <f t="shared" si="6"/>
        <v>8.2256944444444429</v>
      </c>
      <c r="R20" s="69">
        <f t="shared" si="7"/>
        <v>99.062406660692943</v>
      </c>
      <c r="S20" s="69">
        <f t="shared" si="8"/>
        <v>98.894395908004768</v>
      </c>
    </row>
    <row r="21" spans="1:19" s="71" customFormat="1" ht="27.75" customHeight="1" x14ac:dyDescent="0.25">
      <c r="A21" s="65">
        <v>14</v>
      </c>
      <c r="B21" s="65" t="s">
        <v>62</v>
      </c>
      <c r="C21" s="78">
        <v>5</v>
      </c>
      <c r="D21" s="78">
        <v>5</v>
      </c>
      <c r="E21" s="77">
        <v>135</v>
      </c>
      <c r="F21" s="73">
        <v>0.16666666666666666</v>
      </c>
      <c r="G21" s="67">
        <f>'june-2019 II'!G21+F21</f>
        <v>5.5000000000000009</v>
      </c>
      <c r="H21" s="74">
        <v>3.3125</v>
      </c>
      <c r="I21" s="74">
        <v>1.4409722222222223</v>
      </c>
      <c r="J21" s="74">
        <v>3.1111111111111112</v>
      </c>
      <c r="K21" s="68">
        <f>'june-2019 II'!K21+J21</f>
        <v>9.875</v>
      </c>
      <c r="L21" s="69">
        <f t="shared" si="1"/>
        <v>3.2777777777777777</v>
      </c>
      <c r="M21" s="69">
        <f t="shared" si="2"/>
        <v>0.65555555555555556</v>
      </c>
      <c r="N21" s="69">
        <f t="shared" si="3"/>
        <v>99.916367980884104</v>
      </c>
      <c r="O21" s="69">
        <f t="shared" si="4"/>
        <v>99.911887694145761</v>
      </c>
      <c r="P21" s="70">
        <f t="shared" si="5"/>
        <v>15.375</v>
      </c>
      <c r="Q21" s="69">
        <f t="shared" si="6"/>
        <v>3.0750000000000002</v>
      </c>
      <c r="R21" s="69">
        <f t="shared" si="7"/>
        <v>99.734543010752688</v>
      </c>
      <c r="S21" s="69">
        <f t="shared" si="8"/>
        <v>99.586693548387103</v>
      </c>
    </row>
    <row r="22" spans="1:19" s="71" customFormat="1" ht="27.75" customHeight="1" x14ac:dyDescent="0.3">
      <c r="A22" s="65">
        <v>15</v>
      </c>
      <c r="B22" s="65" t="s">
        <v>63</v>
      </c>
      <c r="C22" s="79">
        <v>1</v>
      </c>
      <c r="D22" s="66">
        <v>1</v>
      </c>
      <c r="E22" s="72">
        <v>70</v>
      </c>
      <c r="F22" s="73">
        <v>0.20416666666666669</v>
      </c>
      <c r="G22" s="67">
        <f>'june-2019 II'!G22+F22</f>
        <v>0.82361111111111118</v>
      </c>
      <c r="H22" s="73">
        <v>0.77430555555555547</v>
      </c>
      <c r="I22" s="73">
        <v>0.18402777777777779</v>
      </c>
      <c r="J22" s="68">
        <f t="shared" si="0"/>
        <v>0.95833333333333326</v>
      </c>
      <c r="K22" s="68">
        <f>'june-2019 II'!K22+J22</f>
        <v>2.8445833333333335</v>
      </c>
      <c r="L22" s="69">
        <f t="shared" si="1"/>
        <v>1.1624999999999999</v>
      </c>
      <c r="M22" s="69">
        <f t="shared" si="2"/>
        <v>1.1624999999999999</v>
      </c>
      <c r="N22" s="69">
        <f t="shared" si="3"/>
        <v>99.871191756272395</v>
      </c>
      <c r="O22" s="69">
        <f t="shared" si="4"/>
        <v>99.84375</v>
      </c>
      <c r="P22" s="70">
        <f t="shared" si="5"/>
        <v>3.6681944444444445</v>
      </c>
      <c r="Q22" s="69">
        <f t="shared" si="6"/>
        <v>3.6681944444444445</v>
      </c>
      <c r="R22" s="69">
        <f t="shared" si="7"/>
        <v>99.617663530465933</v>
      </c>
      <c r="S22" s="69">
        <f t="shared" si="8"/>
        <v>99.506963112305868</v>
      </c>
    </row>
    <row r="23" spans="1:19" s="71" customFormat="1" ht="27.75" customHeight="1" x14ac:dyDescent="0.3">
      <c r="A23" s="65">
        <v>16</v>
      </c>
      <c r="B23" s="65" t="s">
        <v>64</v>
      </c>
      <c r="C23" s="79">
        <v>1</v>
      </c>
      <c r="D23" s="66">
        <v>1</v>
      </c>
      <c r="E23" s="72">
        <v>32</v>
      </c>
      <c r="F23" s="73">
        <v>1.0770833333333334</v>
      </c>
      <c r="G23" s="67">
        <f>'june-2019 II'!G23+F23</f>
        <v>1.6965277777777779</v>
      </c>
      <c r="H23" s="73">
        <v>0.19791666666666666</v>
      </c>
      <c r="I23" s="73">
        <v>0.52430555555555558</v>
      </c>
      <c r="J23" s="68">
        <f t="shared" si="0"/>
        <v>0.72222222222222221</v>
      </c>
      <c r="K23" s="68">
        <f>'june-2019 II'!K23+J23</f>
        <v>2.528888888888889</v>
      </c>
      <c r="L23" s="69">
        <f t="shared" si="1"/>
        <v>1.7993055555555557</v>
      </c>
      <c r="M23" s="69">
        <f t="shared" si="2"/>
        <v>1.7993055555555557</v>
      </c>
      <c r="N23" s="69">
        <f t="shared" si="3"/>
        <v>99.902927120669062</v>
      </c>
      <c r="O23" s="69">
        <f t="shared" si="4"/>
        <v>99.758157855436096</v>
      </c>
      <c r="P23" s="70">
        <f t="shared" si="5"/>
        <v>4.2254166666666668</v>
      </c>
      <c r="Q23" s="69">
        <f t="shared" si="6"/>
        <v>4.2254166666666668</v>
      </c>
      <c r="R23" s="69">
        <f t="shared" si="7"/>
        <v>99.660095579450413</v>
      </c>
      <c r="S23" s="69">
        <f t="shared" si="8"/>
        <v>99.432067652329749</v>
      </c>
    </row>
    <row r="24" spans="1:19" s="71" customFormat="1" ht="27.75" customHeight="1" x14ac:dyDescent="0.3">
      <c r="A24" s="65">
        <v>17</v>
      </c>
      <c r="B24" s="65" t="s">
        <v>65</v>
      </c>
      <c r="C24" s="79">
        <v>2</v>
      </c>
      <c r="D24" s="66">
        <v>2</v>
      </c>
      <c r="E24" s="72">
        <v>59</v>
      </c>
      <c r="F24" s="73">
        <v>0.3444444444444445</v>
      </c>
      <c r="G24" s="67">
        <f>'june-2019 II'!G24+F24</f>
        <v>0.89652777777777781</v>
      </c>
      <c r="H24" s="73">
        <v>0.75624999999999998</v>
      </c>
      <c r="I24" s="73">
        <v>0.34236111111111112</v>
      </c>
      <c r="J24" s="68">
        <f t="shared" si="0"/>
        <v>1.098611111111111</v>
      </c>
      <c r="K24" s="68">
        <f>'june-2019 II'!K24+J24</f>
        <v>10.486111111111111</v>
      </c>
      <c r="L24" s="69">
        <f t="shared" si="1"/>
        <v>1.4430555555555555</v>
      </c>
      <c r="M24" s="69">
        <f t="shared" si="2"/>
        <v>0.72152777777777777</v>
      </c>
      <c r="N24" s="69">
        <f t="shared" si="3"/>
        <v>99.926168608124257</v>
      </c>
      <c r="O24" s="69">
        <f t="shared" si="4"/>
        <v>99.903020459976105</v>
      </c>
      <c r="P24" s="70">
        <f t="shared" si="5"/>
        <v>11.382638888888888</v>
      </c>
      <c r="Q24" s="69">
        <f t="shared" si="6"/>
        <v>5.6913194444444439</v>
      </c>
      <c r="R24" s="69">
        <f t="shared" si="7"/>
        <v>99.295288231780162</v>
      </c>
      <c r="S24" s="69">
        <f t="shared" si="8"/>
        <v>99.235037709080061</v>
      </c>
    </row>
    <row r="25" spans="1:19" s="71" customFormat="1" ht="27.75" customHeight="1" x14ac:dyDescent="0.25">
      <c r="A25" s="65">
        <v>18</v>
      </c>
      <c r="B25" s="65" t="s">
        <v>66</v>
      </c>
      <c r="C25" s="11">
        <v>4</v>
      </c>
      <c r="D25" s="66">
        <v>4</v>
      </c>
      <c r="E25" s="80">
        <v>82</v>
      </c>
      <c r="F25" s="81">
        <v>2.2999999999999998</v>
      </c>
      <c r="G25" s="67">
        <f>'june-2019 II'!G25+F25</f>
        <v>2.6679999999999997</v>
      </c>
      <c r="H25" s="81">
        <v>4.0999999999999996</v>
      </c>
      <c r="I25" s="81">
        <v>5.0999999999999996</v>
      </c>
      <c r="J25" s="68">
        <f t="shared" si="0"/>
        <v>9.1999999999999993</v>
      </c>
      <c r="K25" s="68">
        <f>'june-2019 II'!K25+J25</f>
        <v>14.780999999999999</v>
      </c>
      <c r="L25" s="69">
        <f t="shared" si="1"/>
        <v>11.5</v>
      </c>
      <c r="M25" s="69">
        <f t="shared" si="2"/>
        <v>2.875</v>
      </c>
      <c r="N25" s="69">
        <f t="shared" si="3"/>
        <v>99.69086021505376</v>
      </c>
      <c r="O25" s="69">
        <f t="shared" si="4"/>
        <v>99.6135752688172</v>
      </c>
      <c r="P25" s="70">
        <f t="shared" si="5"/>
        <v>17.448999999999998</v>
      </c>
      <c r="Q25" s="69">
        <f t="shared" si="6"/>
        <v>4.3622499999999995</v>
      </c>
      <c r="R25" s="69">
        <f t="shared" si="7"/>
        <v>99.503326612903237</v>
      </c>
      <c r="S25" s="69">
        <f t="shared" si="8"/>
        <v>99.41367607526881</v>
      </c>
    </row>
    <row r="26" spans="1:19" s="71" customFormat="1" ht="27.75" customHeight="1" x14ac:dyDescent="0.25">
      <c r="A26" s="65">
        <v>19</v>
      </c>
      <c r="B26" s="65" t="s">
        <v>67</v>
      </c>
      <c r="C26" s="21">
        <v>2</v>
      </c>
      <c r="D26" s="66">
        <v>2</v>
      </c>
      <c r="E26" s="80">
        <v>45</v>
      </c>
      <c r="F26" s="81">
        <v>1.9</v>
      </c>
      <c r="G26" s="67">
        <f>'june-2019 II'!G26+F26</f>
        <v>2.0389999999999997</v>
      </c>
      <c r="H26" s="81">
        <v>2.1</v>
      </c>
      <c r="I26" s="81">
        <v>3.1</v>
      </c>
      <c r="J26" s="68">
        <f t="shared" si="0"/>
        <v>5.2</v>
      </c>
      <c r="K26" s="68">
        <f>'june-2019 II'!K26+J26</f>
        <v>8.3450000000000006</v>
      </c>
      <c r="L26" s="69">
        <f t="shared" si="1"/>
        <v>7.1</v>
      </c>
      <c r="M26" s="69">
        <f t="shared" si="2"/>
        <v>3.55</v>
      </c>
      <c r="N26" s="69">
        <f t="shared" si="3"/>
        <v>99.650537634408593</v>
      </c>
      <c r="O26" s="69">
        <f t="shared" si="4"/>
        <v>99.522849462365599</v>
      </c>
      <c r="P26" s="70">
        <f t="shared" si="5"/>
        <v>10.384</v>
      </c>
      <c r="Q26" s="69">
        <f t="shared" si="6"/>
        <v>5.1920000000000002</v>
      </c>
      <c r="R26" s="69">
        <f t="shared" si="7"/>
        <v>99.43918010752688</v>
      </c>
      <c r="S26" s="69">
        <f t="shared" si="8"/>
        <v>99.302150537634418</v>
      </c>
    </row>
    <row r="27" spans="1:19" s="71" customFormat="1" ht="27.75" customHeight="1" x14ac:dyDescent="0.25">
      <c r="A27" s="65">
        <v>19</v>
      </c>
      <c r="B27" s="65" t="s">
        <v>68</v>
      </c>
      <c r="C27" s="11">
        <v>6</v>
      </c>
      <c r="D27" s="66">
        <v>6</v>
      </c>
      <c r="E27" s="75">
        <v>120</v>
      </c>
      <c r="F27" s="81">
        <v>3.1</v>
      </c>
      <c r="G27" s="67">
        <f>'june-2019 II'!G27+F27</f>
        <v>3.3940000000000001</v>
      </c>
      <c r="H27" s="81">
        <v>6.1</v>
      </c>
      <c r="I27" s="81">
        <v>7.5</v>
      </c>
      <c r="J27" s="68">
        <f t="shared" si="0"/>
        <v>13.6</v>
      </c>
      <c r="K27" s="68">
        <f>'june-2019 II'!K27+J27</f>
        <v>18.533000000000001</v>
      </c>
      <c r="L27" s="69">
        <f t="shared" si="1"/>
        <v>16.7</v>
      </c>
      <c r="M27" s="69">
        <f t="shared" si="2"/>
        <v>2.7833333333333332</v>
      </c>
      <c r="N27" s="69">
        <f t="shared" si="3"/>
        <v>99.695340501792103</v>
      </c>
      <c r="O27" s="69">
        <f t="shared" si="4"/>
        <v>99.625896057347674</v>
      </c>
      <c r="P27" s="70">
        <f t="shared" si="5"/>
        <v>21.927</v>
      </c>
      <c r="Q27" s="69">
        <f t="shared" si="6"/>
        <v>3.6545000000000001</v>
      </c>
      <c r="R27" s="69">
        <f t="shared" si="7"/>
        <v>99.58483422939068</v>
      </c>
      <c r="S27" s="69">
        <f t="shared" si="8"/>
        <v>99.508803763440866</v>
      </c>
    </row>
    <row r="28" spans="1:19" s="71" customFormat="1" ht="27.75" customHeight="1" x14ac:dyDescent="0.25">
      <c r="A28" s="65">
        <v>20</v>
      </c>
      <c r="B28" s="65" t="s">
        <v>69</v>
      </c>
      <c r="C28" s="11">
        <v>6</v>
      </c>
      <c r="D28" s="11">
        <v>6</v>
      </c>
      <c r="E28" s="21">
        <v>467</v>
      </c>
      <c r="F28" s="82">
        <v>0.21875</v>
      </c>
      <c r="G28" s="67">
        <f>'june-2019 II'!G28+F28</f>
        <v>0.64236111111111105</v>
      </c>
      <c r="H28" s="82">
        <v>6.1006944444444438</v>
      </c>
      <c r="I28" s="82">
        <v>16.642361111111111</v>
      </c>
      <c r="J28" s="68">
        <f t="shared" si="0"/>
        <v>22.743055555555554</v>
      </c>
      <c r="K28" s="68">
        <f>'june-2019 II'!K28+J28</f>
        <v>49.65902777777778</v>
      </c>
      <c r="L28" s="69">
        <f t="shared" si="1"/>
        <v>22.961805555555554</v>
      </c>
      <c r="M28" s="69">
        <f t="shared" si="2"/>
        <v>3.8269675925925921</v>
      </c>
      <c r="N28" s="69">
        <f t="shared" si="3"/>
        <v>99.490522949024296</v>
      </c>
      <c r="O28" s="69">
        <f t="shared" si="4"/>
        <v>99.485622635404212</v>
      </c>
      <c r="P28" s="70">
        <f t="shared" si="5"/>
        <v>50.301388888888894</v>
      </c>
      <c r="Q28" s="69">
        <f t="shared" si="6"/>
        <v>8.3835648148148163</v>
      </c>
      <c r="R28" s="69">
        <f t="shared" si="7"/>
        <v>98.887566582039028</v>
      </c>
      <c r="S28" s="69">
        <f t="shared" si="8"/>
        <v>98.873176772202314</v>
      </c>
    </row>
    <row r="29" spans="1:19" s="71" customFormat="1" ht="27.75" customHeight="1" x14ac:dyDescent="0.25">
      <c r="A29" s="65">
        <v>21</v>
      </c>
      <c r="B29" s="65" t="s">
        <v>70</v>
      </c>
      <c r="C29" s="11">
        <v>2</v>
      </c>
      <c r="D29" s="12">
        <v>2</v>
      </c>
      <c r="E29" s="22">
        <v>167</v>
      </c>
      <c r="F29" s="83">
        <v>0</v>
      </c>
      <c r="G29" s="67">
        <f>'june-2019 II'!G29+F29</f>
        <v>0.38194444444444448</v>
      </c>
      <c r="H29" s="83">
        <v>7.9861111111111105E-2</v>
      </c>
      <c r="I29" s="83">
        <v>1.8944444444444446</v>
      </c>
      <c r="J29" s="68">
        <f t="shared" si="0"/>
        <v>1.9743055555555558</v>
      </c>
      <c r="K29" s="68">
        <f>'june-2019 II'!K29+J29</f>
        <v>5.2430555555555554</v>
      </c>
      <c r="L29" s="69">
        <f t="shared" si="1"/>
        <v>1.9743055555555558</v>
      </c>
      <c r="M29" s="69">
        <f t="shared" si="2"/>
        <v>0.98715277777777788</v>
      </c>
      <c r="N29" s="69">
        <f t="shared" si="3"/>
        <v>99.86731817502988</v>
      </c>
      <c r="O29" s="69">
        <f t="shared" si="4"/>
        <v>99.86731817502988</v>
      </c>
      <c r="P29" s="70">
        <f t="shared" si="5"/>
        <v>5.625</v>
      </c>
      <c r="Q29" s="69">
        <f t="shared" si="6"/>
        <v>2.8125</v>
      </c>
      <c r="R29" s="69">
        <f t="shared" si="7"/>
        <v>99.647644115890074</v>
      </c>
      <c r="S29" s="69">
        <f t="shared" si="8"/>
        <v>99.621975806451616</v>
      </c>
    </row>
    <row r="30" spans="1:19" s="71" customFormat="1" ht="27.75" customHeight="1" x14ac:dyDescent="0.25">
      <c r="A30" s="65">
        <v>22</v>
      </c>
      <c r="B30" s="65" t="s">
        <v>71</v>
      </c>
      <c r="C30" s="66">
        <v>1</v>
      </c>
      <c r="D30" s="12">
        <v>1</v>
      </c>
      <c r="E30" s="22">
        <v>169</v>
      </c>
      <c r="F30" s="83">
        <v>3.472222222222222E-3</v>
      </c>
      <c r="G30" s="67">
        <f>'june-2019 II'!G30+F30</f>
        <v>0.14166666666666666</v>
      </c>
      <c r="H30" s="83">
        <v>1.0833333333333333</v>
      </c>
      <c r="I30" s="83">
        <v>1.4000000000000001</v>
      </c>
      <c r="J30" s="68">
        <f t="shared" si="0"/>
        <v>2.4833333333333334</v>
      </c>
      <c r="K30" s="68">
        <f>'june-2019 II'!K30+J30</f>
        <v>6.1006944444444446</v>
      </c>
      <c r="L30" s="69">
        <f t="shared" si="1"/>
        <v>2.4868055555555557</v>
      </c>
      <c r="M30" s="69">
        <f t="shared" si="2"/>
        <v>2.4868055555555557</v>
      </c>
      <c r="N30" s="69">
        <f t="shared" si="3"/>
        <v>99.666218637992827</v>
      </c>
      <c r="O30" s="69">
        <f t="shared" si="4"/>
        <v>99.665751941457586</v>
      </c>
      <c r="P30" s="70">
        <f t="shared" si="5"/>
        <v>6.2423611111111112</v>
      </c>
      <c r="Q30" s="69">
        <f t="shared" si="6"/>
        <v>6.2423611111111112</v>
      </c>
      <c r="R30" s="69">
        <f t="shared" si="7"/>
        <v>99.18001418757467</v>
      </c>
      <c r="S30" s="69">
        <f t="shared" si="8"/>
        <v>99.160972968936676</v>
      </c>
    </row>
    <row r="31" spans="1:19" s="71" customFormat="1" ht="27.75" customHeight="1" x14ac:dyDescent="0.25">
      <c r="A31" s="65">
        <v>23</v>
      </c>
      <c r="B31" s="65" t="s">
        <v>72</v>
      </c>
      <c r="C31" s="66">
        <v>2</v>
      </c>
      <c r="D31" s="12">
        <v>2</v>
      </c>
      <c r="E31" s="22">
        <v>149</v>
      </c>
      <c r="F31" s="83">
        <v>0</v>
      </c>
      <c r="G31" s="67">
        <f>'june-2019 II'!G31+F31</f>
        <v>0.19444444444444448</v>
      </c>
      <c r="H31" s="83">
        <v>1.6041666666666667</v>
      </c>
      <c r="I31" s="83">
        <v>0.38194444444444442</v>
      </c>
      <c r="J31" s="68">
        <f t="shared" si="0"/>
        <v>1.9861111111111112</v>
      </c>
      <c r="K31" s="68">
        <f>'june-2019 II'!K31+J31</f>
        <v>7.0034722222222214</v>
      </c>
      <c r="L31" s="69">
        <f t="shared" si="1"/>
        <v>1.9861111111111112</v>
      </c>
      <c r="M31" s="69">
        <f t="shared" si="2"/>
        <v>0.99305555555555558</v>
      </c>
      <c r="N31" s="69">
        <f t="shared" si="3"/>
        <v>99.866524790919954</v>
      </c>
      <c r="O31" s="69">
        <f t="shared" si="4"/>
        <v>99.866524790919954</v>
      </c>
      <c r="P31" s="70">
        <f t="shared" si="5"/>
        <v>7.1979166666666661</v>
      </c>
      <c r="Q31" s="69">
        <f t="shared" si="6"/>
        <v>3.598958333333333</v>
      </c>
      <c r="R31" s="69">
        <f t="shared" si="7"/>
        <v>99.529336544205506</v>
      </c>
      <c r="S31" s="69">
        <f t="shared" si="8"/>
        <v>99.516269041218621</v>
      </c>
    </row>
    <row r="32" spans="1:19" s="71" customFormat="1" ht="27.75" customHeight="1" x14ac:dyDescent="0.25">
      <c r="A32" s="65">
        <v>24</v>
      </c>
      <c r="B32" s="65" t="s">
        <v>73</v>
      </c>
      <c r="C32" s="66">
        <v>1</v>
      </c>
      <c r="D32" s="21">
        <v>1</v>
      </c>
      <c r="E32" s="21">
        <v>107</v>
      </c>
      <c r="F32" s="82">
        <v>0.25694444444444448</v>
      </c>
      <c r="G32" s="67">
        <f>'june-2019 II'!G32+F32</f>
        <v>0.69652777777777763</v>
      </c>
      <c r="H32" s="82">
        <v>0.65763888888888888</v>
      </c>
      <c r="I32" s="82">
        <v>0.25555555555555559</v>
      </c>
      <c r="J32" s="68">
        <f t="shared" si="0"/>
        <v>0.91319444444444442</v>
      </c>
      <c r="K32" s="68">
        <f>'june-2019 II'!K32+J32</f>
        <v>4.2951388888888884</v>
      </c>
      <c r="L32" s="69">
        <f t="shared" si="1"/>
        <v>1.1701388888888888</v>
      </c>
      <c r="M32" s="69">
        <f t="shared" si="2"/>
        <v>1.1701388888888888</v>
      </c>
      <c r="N32" s="69">
        <f t="shared" si="3"/>
        <v>99.87725881123059</v>
      </c>
      <c r="O32" s="69">
        <f t="shared" si="4"/>
        <v>99.842723267622461</v>
      </c>
      <c r="P32" s="70">
        <f t="shared" si="5"/>
        <v>4.9916666666666663</v>
      </c>
      <c r="Q32" s="69">
        <f t="shared" si="6"/>
        <v>4.9916666666666663</v>
      </c>
      <c r="R32" s="69">
        <f t="shared" si="7"/>
        <v>99.422696385902029</v>
      </c>
      <c r="S32" s="69">
        <f t="shared" si="8"/>
        <v>99.329077060931894</v>
      </c>
    </row>
    <row r="33" spans="1:19" s="71" customFormat="1" ht="27.75" customHeight="1" x14ac:dyDescent="0.25">
      <c r="A33" s="65">
        <v>25</v>
      </c>
      <c r="B33" s="65" t="s">
        <v>74</v>
      </c>
      <c r="C33" s="66">
        <v>4</v>
      </c>
      <c r="D33" s="66">
        <v>4</v>
      </c>
      <c r="E33" s="75">
        <v>459</v>
      </c>
      <c r="F33" s="84">
        <v>6.2499999999999995E-3</v>
      </c>
      <c r="G33" s="67">
        <f>'june-2019 II'!G33+F33</f>
        <v>0.24930555555555553</v>
      </c>
      <c r="H33" s="84">
        <v>6.1111111111111107</v>
      </c>
      <c r="I33" s="84">
        <v>2.9930555555555554</v>
      </c>
      <c r="J33" s="68">
        <f t="shared" si="0"/>
        <v>9.1041666666666661</v>
      </c>
      <c r="K33" s="68">
        <f>'june-2019 II'!K33+J33</f>
        <v>28.447222222222223</v>
      </c>
      <c r="L33" s="69">
        <f t="shared" si="1"/>
        <v>9.1104166666666657</v>
      </c>
      <c r="M33" s="69">
        <f t="shared" si="2"/>
        <v>2.2776041666666664</v>
      </c>
      <c r="N33" s="69">
        <f t="shared" si="3"/>
        <v>99.694080421146964</v>
      </c>
      <c r="O33" s="69">
        <f t="shared" si="4"/>
        <v>99.693870407706086</v>
      </c>
      <c r="P33" s="70">
        <f t="shared" si="5"/>
        <v>28.696527777777778</v>
      </c>
      <c r="Q33" s="69">
        <f t="shared" si="6"/>
        <v>7.1741319444444445</v>
      </c>
      <c r="R33" s="69">
        <f t="shared" si="7"/>
        <v>99.04411215651136</v>
      </c>
      <c r="S33" s="69">
        <f t="shared" si="8"/>
        <v>99.035734953703709</v>
      </c>
    </row>
    <row r="34" spans="1:19" s="71" customFormat="1" ht="27.75" customHeight="1" x14ac:dyDescent="0.25">
      <c r="A34" s="65">
        <v>26</v>
      </c>
      <c r="B34" s="65" t="s">
        <v>75</v>
      </c>
      <c r="C34" s="66">
        <v>3</v>
      </c>
      <c r="D34" s="66">
        <v>3</v>
      </c>
      <c r="E34" s="75">
        <v>364</v>
      </c>
      <c r="F34" s="84">
        <v>3.6805555555555557E-2</v>
      </c>
      <c r="G34" s="67">
        <f>'june-2019 II'!G34+F34</f>
        <v>0.27291666666666664</v>
      </c>
      <c r="H34" s="84">
        <v>6.645138888888888</v>
      </c>
      <c r="I34" s="84">
        <v>1.1819444444444445</v>
      </c>
      <c r="J34" s="68">
        <f t="shared" si="0"/>
        <v>7.8270833333333325</v>
      </c>
      <c r="K34" s="68">
        <f>'june-2019 II'!K34+J34</f>
        <v>25.163194444444443</v>
      </c>
      <c r="L34" s="69">
        <f t="shared" si="1"/>
        <v>7.863888888888888</v>
      </c>
      <c r="M34" s="69">
        <f t="shared" si="2"/>
        <v>2.621296296296296</v>
      </c>
      <c r="N34" s="69">
        <f t="shared" si="3"/>
        <v>99.649324223416983</v>
      </c>
      <c r="O34" s="69">
        <f t="shared" si="4"/>
        <v>99.647675228992426</v>
      </c>
      <c r="P34" s="70">
        <f t="shared" si="5"/>
        <v>25.43611111111111</v>
      </c>
      <c r="Q34" s="69">
        <f t="shared" si="6"/>
        <v>8.4787037037037027</v>
      </c>
      <c r="R34" s="69">
        <f t="shared" si="7"/>
        <v>98.872616736360015</v>
      </c>
      <c r="S34" s="69">
        <f t="shared" si="8"/>
        <v>98.860389287136599</v>
      </c>
    </row>
    <row r="35" spans="1:19" s="71" customFormat="1" ht="27.75" customHeight="1" x14ac:dyDescent="0.25">
      <c r="A35" s="65">
        <v>27</v>
      </c>
      <c r="B35" s="85" t="s">
        <v>76</v>
      </c>
      <c r="C35" s="11">
        <v>3</v>
      </c>
      <c r="D35" s="86">
        <v>3</v>
      </c>
      <c r="E35" s="87">
        <v>138</v>
      </c>
      <c r="F35" s="88">
        <v>0</v>
      </c>
      <c r="G35" s="67">
        <f>'june-2019 II'!G35+F35</f>
        <v>7.3611111111111113E-2</v>
      </c>
      <c r="H35" s="74">
        <v>1.8298611111111109</v>
      </c>
      <c r="I35" s="74">
        <v>0.94097222222222221</v>
      </c>
      <c r="J35" s="68">
        <f t="shared" si="0"/>
        <v>2.770833333333333</v>
      </c>
      <c r="K35" s="68">
        <f>'june-2019 II'!K35+J35</f>
        <v>9.9930555555555536</v>
      </c>
      <c r="L35" s="69">
        <f t="shared" si="1"/>
        <v>2.770833333333333</v>
      </c>
      <c r="M35" s="69">
        <f t="shared" si="2"/>
        <v>0.92361111111111105</v>
      </c>
      <c r="N35" s="69">
        <f t="shared" si="3"/>
        <v>99.875858721624837</v>
      </c>
      <c r="O35" s="69">
        <f t="shared" si="4"/>
        <v>99.875858721624837</v>
      </c>
      <c r="P35" s="70">
        <f t="shared" si="5"/>
        <v>10.066666666666665</v>
      </c>
      <c r="Q35" s="69">
        <f t="shared" si="6"/>
        <v>3.3555555555555547</v>
      </c>
      <c r="R35" s="69">
        <f t="shared" si="7"/>
        <v>99.552282457188369</v>
      </c>
      <c r="S35" s="69">
        <f t="shared" si="8"/>
        <v>99.548984468339313</v>
      </c>
    </row>
    <row r="36" spans="1:19" s="71" customFormat="1" ht="27.75" customHeight="1" x14ac:dyDescent="0.25">
      <c r="A36" s="65">
        <v>28</v>
      </c>
      <c r="B36" s="65" t="s">
        <v>77</v>
      </c>
      <c r="C36" s="11">
        <v>2</v>
      </c>
      <c r="D36" s="66">
        <v>2</v>
      </c>
      <c r="E36" s="75">
        <v>161</v>
      </c>
      <c r="F36" s="74">
        <v>4.0972222222222222E-2</v>
      </c>
      <c r="G36" s="67">
        <f>'june-2019 II'!G36+F36</f>
        <v>6.8750000000000006E-2</v>
      </c>
      <c r="H36" s="74">
        <v>2.3402777777777777</v>
      </c>
      <c r="I36" s="74">
        <v>1.5416666666666667</v>
      </c>
      <c r="J36" s="68">
        <f t="shared" si="0"/>
        <v>3.8819444444444446</v>
      </c>
      <c r="K36" s="68">
        <f>'june-2019 II'!K36+J36</f>
        <v>14</v>
      </c>
      <c r="L36" s="69">
        <f t="shared" si="1"/>
        <v>3.9229166666666671</v>
      </c>
      <c r="M36" s="69">
        <f t="shared" si="2"/>
        <v>1.9614583333333335</v>
      </c>
      <c r="N36" s="69">
        <f t="shared" si="3"/>
        <v>99.739116636798101</v>
      </c>
      <c r="O36" s="69">
        <f t="shared" si="4"/>
        <v>99.736363127240139</v>
      </c>
      <c r="P36" s="70">
        <f t="shared" si="5"/>
        <v>14.06875</v>
      </c>
      <c r="Q36" s="69">
        <f t="shared" si="6"/>
        <v>7.0343749999999998</v>
      </c>
      <c r="R36" s="69">
        <f t="shared" si="7"/>
        <v>99.05913978494624</v>
      </c>
      <c r="S36" s="69">
        <f t="shared" si="8"/>
        <v>99.054519489247312</v>
      </c>
    </row>
    <row r="37" spans="1:19" s="71" customFormat="1" ht="27.75" customHeight="1" x14ac:dyDescent="0.25">
      <c r="A37" s="65">
        <v>29</v>
      </c>
      <c r="B37" s="65" t="s">
        <v>78</v>
      </c>
      <c r="C37" s="66">
        <v>6</v>
      </c>
      <c r="D37" s="66">
        <v>6</v>
      </c>
      <c r="E37" s="75">
        <v>157</v>
      </c>
      <c r="F37" s="74">
        <v>5.2083333333333336E-2</v>
      </c>
      <c r="G37" s="67">
        <f>'june-2019 II'!G37+F37</f>
        <v>0.28263888888888888</v>
      </c>
      <c r="H37" s="74">
        <v>2.1479166666666667</v>
      </c>
      <c r="I37" s="74">
        <v>0.84166666666666667</v>
      </c>
      <c r="J37" s="68">
        <f t="shared" si="0"/>
        <v>2.9895833333333335</v>
      </c>
      <c r="K37" s="68">
        <f>'june-2019 II'!K37+J37</f>
        <v>20.486805555555552</v>
      </c>
      <c r="L37" s="69">
        <f t="shared" si="1"/>
        <v>3.041666666666667</v>
      </c>
      <c r="M37" s="69">
        <f t="shared" si="2"/>
        <v>0.50694444444444453</v>
      </c>
      <c r="N37" s="69">
        <f t="shared" si="3"/>
        <v>99.933029047192363</v>
      </c>
      <c r="O37" s="69">
        <f t="shared" si="4"/>
        <v>99.931862305854239</v>
      </c>
      <c r="P37" s="70">
        <f t="shared" si="5"/>
        <v>20.769444444444442</v>
      </c>
      <c r="Q37" s="69">
        <f t="shared" si="6"/>
        <v>3.4615740740740737</v>
      </c>
      <c r="R37" s="69">
        <f t="shared" si="7"/>
        <v>99.54106618379133</v>
      </c>
      <c r="S37" s="69">
        <f t="shared" si="8"/>
        <v>99.534734667463169</v>
      </c>
    </row>
    <row r="38" spans="1:19" s="71" customFormat="1" ht="27.75" customHeight="1" x14ac:dyDescent="0.25">
      <c r="A38" s="65">
        <v>30</v>
      </c>
      <c r="B38" s="65" t="s">
        <v>79</v>
      </c>
      <c r="C38" s="75">
        <v>4</v>
      </c>
      <c r="D38" s="66">
        <v>4</v>
      </c>
      <c r="E38" s="75">
        <v>280</v>
      </c>
      <c r="F38" s="74">
        <v>4.8611111111111112E-2</v>
      </c>
      <c r="G38" s="67">
        <f>'june-2019 II'!G38+F38</f>
        <v>0.36666666666666664</v>
      </c>
      <c r="H38" s="74">
        <v>6.1076388888888893</v>
      </c>
      <c r="I38" s="74">
        <v>3.9236111111111112</v>
      </c>
      <c r="J38" s="68">
        <f t="shared" si="0"/>
        <v>10.03125</v>
      </c>
      <c r="K38" s="68">
        <f>'june-2019 II'!K38+J38</f>
        <v>40.947916666666664</v>
      </c>
      <c r="L38" s="69">
        <f t="shared" si="1"/>
        <v>10.079861111111111</v>
      </c>
      <c r="M38" s="69">
        <f t="shared" si="2"/>
        <v>2.5199652777777777</v>
      </c>
      <c r="N38" s="69">
        <f t="shared" si="3"/>
        <v>99.662928427419345</v>
      </c>
      <c r="O38" s="69">
        <f t="shared" si="4"/>
        <v>99.661294989545993</v>
      </c>
      <c r="P38" s="70">
        <f t="shared" si="5"/>
        <v>41.314583333333331</v>
      </c>
      <c r="Q38" s="69">
        <f t="shared" si="6"/>
        <v>10.328645833333333</v>
      </c>
      <c r="R38" s="69">
        <f t="shared" si="7"/>
        <v>98.624061939964164</v>
      </c>
      <c r="S38" s="69">
        <f t="shared" si="8"/>
        <v>98.611741151433705</v>
      </c>
    </row>
    <row r="39" spans="1:19" s="71" customFormat="1" ht="27.75" customHeight="1" x14ac:dyDescent="0.25">
      <c r="A39" s="65">
        <v>31</v>
      </c>
      <c r="B39" s="65" t="s">
        <v>80</v>
      </c>
      <c r="C39" s="66">
        <v>1</v>
      </c>
      <c r="D39" s="66">
        <v>1</v>
      </c>
      <c r="E39" s="75">
        <v>86</v>
      </c>
      <c r="F39" s="74">
        <v>5.9722222222222225E-2</v>
      </c>
      <c r="G39" s="67">
        <f>'june-2019 II'!G39+F39</f>
        <v>0.68819444444444444</v>
      </c>
      <c r="H39" s="74">
        <v>0.85763888888888884</v>
      </c>
      <c r="I39" s="74">
        <v>0.44444444444444442</v>
      </c>
      <c r="J39" s="68">
        <f t="shared" si="0"/>
        <v>1.3020833333333333</v>
      </c>
      <c r="K39" s="68">
        <f>'june-2019 II'!K39+J39</f>
        <v>4.6138888888888889</v>
      </c>
      <c r="L39" s="69">
        <f t="shared" si="1"/>
        <v>1.3618055555555555</v>
      </c>
      <c r="M39" s="69">
        <f t="shared" si="2"/>
        <v>1.3618055555555555</v>
      </c>
      <c r="N39" s="69">
        <f t="shared" si="3"/>
        <v>99.824988799283148</v>
      </c>
      <c r="O39" s="69">
        <f t="shared" si="4"/>
        <v>99.816961618876945</v>
      </c>
      <c r="P39" s="70">
        <f t="shared" si="5"/>
        <v>5.302083333333333</v>
      </c>
      <c r="Q39" s="69">
        <f t="shared" si="6"/>
        <v>5.302083333333333</v>
      </c>
      <c r="R39" s="69">
        <f t="shared" si="7"/>
        <v>99.379853643966541</v>
      </c>
      <c r="S39" s="69">
        <f t="shared" si="8"/>
        <v>99.287354390680989</v>
      </c>
    </row>
    <row r="40" spans="1:19" s="71" customFormat="1" ht="27.75" customHeight="1" x14ac:dyDescent="0.25">
      <c r="A40" s="65">
        <v>32</v>
      </c>
      <c r="B40" s="65" t="s">
        <v>81</v>
      </c>
      <c r="C40" s="21">
        <v>13</v>
      </c>
      <c r="D40" s="21">
        <v>13</v>
      </c>
      <c r="E40" s="21">
        <v>610</v>
      </c>
      <c r="F40" s="74">
        <v>0.25694444444444448</v>
      </c>
      <c r="G40" s="67">
        <f>'june-2019 II'!G40+F40</f>
        <v>2.1458333333333335</v>
      </c>
      <c r="H40" s="74">
        <v>7.9423611111111114</v>
      </c>
      <c r="I40" s="74">
        <v>1.5215277777777778</v>
      </c>
      <c r="J40" s="68">
        <f t="shared" si="0"/>
        <v>9.4638888888888886</v>
      </c>
      <c r="K40" s="68">
        <f>'june-2019 II'!K40+J40</f>
        <v>48.604861111111113</v>
      </c>
      <c r="L40" s="69">
        <f t="shared" si="1"/>
        <v>9.7208333333333332</v>
      </c>
      <c r="M40" s="69">
        <f t="shared" si="2"/>
        <v>0.74775641025641026</v>
      </c>
      <c r="N40" s="69">
        <f t="shared" si="3"/>
        <v>99.902151686425881</v>
      </c>
      <c r="O40" s="69">
        <f t="shared" si="4"/>
        <v>99.899495106148336</v>
      </c>
      <c r="P40" s="70">
        <f t="shared" si="5"/>
        <v>50.750694444444449</v>
      </c>
      <c r="Q40" s="69">
        <f t="shared" si="6"/>
        <v>3.9038995726495731</v>
      </c>
      <c r="R40" s="69">
        <f t="shared" si="7"/>
        <v>99.497468350794975</v>
      </c>
      <c r="S40" s="69">
        <f t="shared" si="8"/>
        <v>99.475282315504089</v>
      </c>
    </row>
    <row r="41" spans="1:19" s="71" customFormat="1" ht="27.75" customHeight="1" x14ac:dyDescent="0.25">
      <c r="A41" s="65">
        <v>33</v>
      </c>
      <c r="B41" s="89" t="s">
        <v>82</v>
      </c>
      <c r="C41" s="11">
        <v>3</v>
      </c>
      <c r="D41" s="90">
        <v>3</v>
      </c>
      <c r="E41" s="91">
        <v>158</v>
      </c>
      <c r="F41" s="92">
        <v>0.10069444444444443</v>
      </c>
      <c r="G41" s="67">
        <f>'june-2019 II'!G41+F41</f>
        <v>0.22152777777777777</v>
      </c>
      <c r="H41" s="84">
        <v>1.9250000000000003</v>
      </c>
      <c r="I41" s="84">
        <v>0.77083333333333326</v>
      </c>
      <c r="J41" s="68">
        <f t="shared" si="0"/>
        <v>2.6958333333333337</v>
      </c>
      <c r="K41" s="68">
        <f>'june-2019 II'!K41+J41</f>
        <v>8.3569444444444443</v>
      </c>
      <c r="L41" s="69">
        <f t="shared" si="1"/>
        <v>2.7965277777777784</v>
      </c>
      <c r="M41" s="69">
        <f t="shared" si="2"/>
        <v>0.93217592592592613</v>
      </c>
      <c r="N41" s="69">
        <f t="shared" si="3"/>
        <v>99.879218936678612</v>
      </c>
      <c r="O41" s="69">
        <f t="shared" si="4"/>
        <v>99.874707536837931</v>
      </c>
      <c r="P41" s="70">
        <f t="shared" si="5"/>
        <v>8.5784722222222225</v>
      </c>
      <c r="Q41" s="69">
        <f t="shared" si="6"/>
        <v>2.8594907407407408</v>
      </c>
      <c r="R41" s="69">
        <f t="shared" si="7"/>
        <v>99.62558492632418</v>
      </c>
      <c r="S41" s="69">
        <f t="shared" si="8"/>
        <v>99.615659846674617</v>
      </c>
    </row>
    <row r="42" spans="1:19" s="71" customFormat="1" ht="27.75" customHeight="1" x14ac:dyDescent="0.25">
      <c r="A42" s="65">
        <v>34</v>
      </c>
      <c r="B42" s="65" t="s">
        <v>83</v>
      </c>
      <c r="C42" s="11">
        <v>1</v>
      </c>
      <c r="D42" s="93">
        <v>1</v>
      </c>
      <c r="E42" s="91">
        <v>43</v>
      </c>
      <c r="F42" s="84">
        <v>0.23958333333333334</v>
      </c>
      <c r="G42" s="67">
        <f>'june-2019 II'!G42+F42</f>
        <v>1.0833333333333335</v>
      </c>
      <c r="H42" s="84">
        <v>0.53472222222222221</v>
      </c>
      <c r="I42" s="84">
        <v>7.2916666666666671E-2</v>
      </c>
      <c r="J42" s="68">
        <f t="shared" si="0"/>
        <v>0.60763888888888884</v>
      </c>
      <c r="K42" s="68">
        <f>'june-2019 II'!K42+J42</f>
        <v>1.7743055555555556</v>
      </c>
      <c r="L42" s="69">
        <f t="shared" si="1"/>
        <v>0.84722222222222221</v>
      </c>
      <c r="M42" s="69">
        <f t="shared" si="2"/>
        <v>0.84722222222222221</v>
      </c>
      <c r="N42" s="69">
        <f t="shared" si="3"/>
        <v>99.918328106332126</v>
      </c>
      <c r="O42" s="69">
        <f t="shared" si="4"/>
        <v>99.886126045400246</v>
      </c>
      <c r="P42" s="70">
        <f t="shared" si="5"/>
        <v>2.8576388888888893</v>
      </c>
      <c r="Q42" s="69">
        <f t="shared" si="6"/>
        <v>2.8576388888888893</v>
      </c>
      <c r="R42" s="69">
        <f t="shared" si="7"/>
        <v>99.761518070489856</v>
      </c>
      <c r="S42" s="69">
        <f t="shared" si="8"/>
        <v>99.615908751493421</v>
      </c>
    </row>
    <row r="43" spans="1:19" s="71" customFormat="1" ht="27.75" customHeight="1" x14ac:dyDescent="0.25">
      <c r="A43" s="65">
        <v>35</v>
      </c>
      <c r="B43" s="65" t="s">
        <v>84</v>
      </c>
      <c r="C43" s="11">
        <v>1</v>
      </c>
      <c r="D43" s="93">
        <v>1</v>
      </c>
      <c r="E43" s="91">
        <v>150</v>
      </c>
      <c r="F43" s="84">
        <v>0.1076388888888889</v>
      </c>
      <c r="G43" s="67">
        <f>'june-2019 II'!G43+F43</f>
        <v>0.36805555555555558</v>
      </c>
      <c r="H43" s="84">
        <v>1.6333333333333335</v>
      </c>
      <c r="I43" s="84">
        <v>0.1388888888888889</v>
      </c>
      <c r="J43" s="68">
        <f t="shared" si="0"/>
        <v>1.7722222222222224</v>
      </c>
      <c r="K43" s="68">
        <f>'june-2019 II'!K43+J43</f>
        <v>6.4729166666666664</v>
      </c>
      <c r="L43" s="69">
        <f t="shared" si="1"/>
        <v>1.8798611111111112</v>
      </c>
      <c r="M43" s="69">
        <f t="shared" si="2"/>
        <v>1.8798611111111112</v>
      </c>
      <c r="N43" s="69">
        <f t="shared" si="3"/>
        <v>99.761798088410984</v>
      </c>
      <c r="O43" s="69">
        <f t="shared" si="4"/>
        <v>99.747330495818403</v>
      </c>
      <c r="P43" s="70">
        <f t="shared" si="5"/>
        <v>6.8409722222222218</v>
      </c>
      <c r="Q43" s="69">
        <f t="shared" si="6"/>
        <v>6.8409722222222218</v>
      </c>
      <c r="R43" s="69">
        <f t="shared" si="7"/>
        <v>99.129984318996407</v>
      </c>
      <c r="S43" s="69">
        <f t="shared" si="8"/>
        <v>99.080514486260455</v>
      </c>
    </row>
    <row r="44" spans="1:19" s="71" customFormat="1" ht="27.75" customHeight="1" x14ac:dyDescent="0.25">
      <c r="A44" s="65">
        <v>36</v>
      </c>
      <c r="B44" s="65" t="s">
        <v>85</v>
      </c>
      <c r="C44" s="11">
        <v>1</v>
      </c>
      <c r="D44" s="93">
        <v>1</v>
      </c>
      <c r="E44" s="91">
        <v>95</v>
      </c>
      <c r="F44" s="84">
        <v>4.5138888888888951E-2</v>
      </c>
      <c r="G44" s="67">
        <f>'june-2019 II'!G44+F44</f>
        <v>0.57638888888888895</v>
      </c>
      <c r="H44" s="84">
        <v>0.63541666666666696</v>
      </c>
      <c r="I44" s="84">
        <v>0.100694444444444</v>
      </c>
      <c r="J44" s="68">
        <f t="shared" si="0"/>
        <v>0.73611111111111094</v>
      </c>
      <c r="K44" s="68">
        <f>'june-2019 II'!K44+J44</f>
        <v>3.2152777777777777</v>
      </c>
      <c r="L44" s="69">
        <f t="shared" si="1"/>
        <v>0.78124999999999989</v>
      </c>
      <c r="M44" s="69">
        <f t="shared" si="2"/>
        <v>0.78124999999999989</v>
      </c>
      <c r="N44" s="69">
        <f t="shared" si="3"/>
        <v>99.901060334528083</v>
      </c>
      <c r="O44" s="69">
        <f t="shared" si="4"/>
        <v>99.894993279569889</v>
      </c>
      <c r="P44" s="70">
        <f t="shared" si="5"/>
        <v>3.7916666666666665</v>
      </c>
      <c r="Q44" s="69">
        <f t="shared" si="6"/>
        <v>3.7916666666666665</v>
      </c>
      <c r="R44" s="69">
        <f t="shared" si="7"/>
        <v>99.567839008363194</v>
      </c>
      <c r="S44" s="69">
        <f t="shared" si="8"/>
        <v>99.490367383512563</v>
      </c>
    </row>
    <row r="45" spans="1:19" s="71" customFormat="1" ht="27.75" customHeight="1" x14ac:dyDescent="0.25">
      <c r="A45" s="65">
        <v>37</v>
      </c>
      <c r="B45" s="65" t="s">
        <v>86</v>
      </c>
      <c r="C45" s="21">
        <v>3</v>
      </c>
      <c r="D45" s="93">
        <v>3</v>
      </c>
      <c r="E45" s="91">
        <v>244</v>
      </c>
      <c r="F45" s="84">
        <v>6.9444444444444434E-2</v>
      </c>
      <c r="G45" s="67">
        <f>'june-2019 II'!G45+F45</f>
        <v>0.39583333333333331</v>
      </c>
      <c r="H45" s="84">
        <v>2.8368055555555554</v>
      </c>
      <c r="I45" s="84">
        <v>0.64583333333333326</v>
      </c>
      <c r="J45" s="68">
        <f t="shared" si="0"/>
        <v>3.4826388888888884</v>
      </c>
      <c r="K45" s="68">
        <f>'june-2019 II'!K45+J45</f>
        <v>9.6736111111111107</v>
      </c>
      <c r="L45" s="69">
        <f t="shared" si="1"/>
        <v>3.552083333333333</v>
      </c>
      <c r="M45" s="69">
        <f t="shared" si="2"/>
        <v>1.1840277777777777</v>
      </c>
      <c r="N45" s="69">
        <f t="shared" si="3"/>
        <v>99.843967791716466</v>
      </c>
      <c r="O45" s="69">
        <f t="shared" si="4"/>
        <v>99.840856481481481</v>
      </c>
      <c r="P45" s="70">
        <f t="shared" si="5"/>
        <v>10.069444444444445</v>
      </c>
      <c r="Q45" s="69">
        <f t="shared" si="6"/>
        <v>3.3564814814814814</v>
      </c>
      <c r="R45" s="69">
        <f t="shared" si="7"/>
        <v>99.566594484269217</v>
      </c>
      <c r="S45" s="69">
        <f t="shared" si="8"/>
        <v>99.548860015929918</v>
      </c>
    </row>
    <row r="46" spans="1:19" s="71" customFormat="1" ht="27.75" customHeight="1" x14ac:dyDescent="0.25">
      <c r="A46" s="65">
        <v>38</v>
      </c>
      <c r="B46" s="65" t="s">
        <v>87</v>
      </c>
      <c r="C46" s="21">
        <v>4</v>
      </c>
      <c r="D46" s="93">
        <v>4</v>
      </c>
      <c r="E46" s="91">
        <v>305</v>
      </c>
      <c r="F46" s="84">
        <v>0.64236111111111105</v>
      </c>
      <c r="G46" s="67">
        <f>'june-2019 II'!G46+F46</f>
        <v>1.9573842592592592</v>
      </c>
      <c r="H46" s="84">
        <v>3.2118055555555598</v>
      </c>
      <c r="I46" s="84">
        <v>0.92708333333333304</v>
      </c>
      <c r="J46" s="68">
        <f t="shared" si="0"/>
        <v>4.1388888888888928</v>
      </c>
      <c r="K46" s="68">
        <f>'june-2019 II'!K46+J46</f>
        <v>9.9090277777777818</v>
      </c>
      <c r="L46" s="69">
        <f t="shared" si="1"/>
        <v>4.7812500000000036</v>
      </c>
      <c r="M46" s="69">
        <f t="shared" si="2"/>
        <v>1.1953125000000009</v>
      </c>
      <c r="N46" s="69">
        <f t="shared" si="3"/>
        <v>99.860924432497029</v>
      </c>
      <c r="O46" s="69">
        <f t="shared" si="4"/>
        <v>99.839339717741936</v>
      </c>
      <c r="P46" s="70">
        <f t="shared" si="5"/>
        <v>11.866412037037041</v>
      </c>
      <c r="Q46" s="69">
        <f t="shared" si="6"/>
        <v>2.9666030092592601</v>
      </c>
      <c r="R46" s="69">
        <f t="shared" si="7"/>
        <v>99.667035356929517</v>
      </c>
      <c r="S46" s="69">
        <f t="shared" si="8"/>
        <v>99.601263036389881</v>
      </c>
    </row>
    <row r="47" spans="1:19" s="71" customFormat="1" ht="27.75" customHeight="1" x14ac:dyDescent="0.25">
      <c r="A47" s="65">
        <v>39</v>
      </c>
      <c r="B47" s="65" t="s">
        <v>88</v>
      </c>
      <c r="C47" s="11">
        <v>24</v>
      </c>
      <c r="D47" s="66">
        <v>24</v>
      </c>
      <c r="E47" s="75">
        <v>1603</v>
      </c>
      <c r="F47" s="84">
        <v>3.0625</v>
      </c>
      <c r="G47" s="67">
        <f>'june-2019 II'!G47+F47</f>
        <v>15.344675925925925</v>
      </c>
      <c r="H47" s="84">
        <v>29.136805555555554</v>
      </c>
      <c r="I47" s="84">
        <v>20.143055555555556</v>
      </c>
      <c r="J47" s="68">
        <f t="shared" si="0"/>
        <v>49.27986111111111</v>
      </c>
      <c r="K47" s="68">
        <f>'june-2019 II'!K47+J47</f>
        <v>225.43194444444444</v>
      </c>
      <c r="L47" s="69">
        <f t="shared" si="1"/>
        <v>52.34236111111111</v>
      </c>
      <c r="M47" s="69">
        <f t="shared" si="2"/>
        <v>2.1809317129629631</v>
      </c>
      <c r="N47" s="69">
        <f t="shared" si="3"/>
        <v>99.724015114745129</v>
      </c>
      <c r="O47" s="69">
        <f t="shared" si="4"/>
        <v>99.706864017074878</v>
      </c>
      <c r="P47" s="70">
        <f t="shared" si="5"/>
        <v>240.77662037037035</v>
      </c>
      <c r="Q47" s="69">
        <f t="shared" si="6"/>
        <v>10.032359182098764</v>
      </c>
      <c r="R47" s="69">
        <f t="shared" si="7"/>
        <v>98.737500311131015</v>
      </c>
      <c r="S47" s="69">
        <f t="shared" si="8"/>
        <v>98.651564626062012</v>
      </c>
    </row>
    <row r="48" spans="1:19" s="71" customFormat="1" ht="27.75" customHeight="1" x14ac:dyDescent="0.25">
      <c r="A48" s="65">
        <v>40</v>
      </c>
      <c r="B48" s="65" t="s">
        <v>89</v>
      </c>
      <c r="C48" s="11">
        <v>8</v>
      </c>
      <c r="D48" s="66">
        <v>8</v>
      </c>
      <c r="E48" s="75">
        <v>315</v>
      </c>
      <c r="F48" s="84">
        <v>2.0625</v>
      </c>
      <c r="G48" s="67">
        <f>'june-2019 II'!G48+F48</f>
        <v>9.1006944444444446</v>
      </c>
      <c r="H48" s="84">
        <v>5.4513888888888893</v>
      </c>
      <c r="I48" s="84">
        <v>2.6458333333333335</v>
      </c>
      <c r="J48" s="68">
        <f t="shared" si="0"/>
        <v>8.0972222222222232</v>
      </c>
      <c r="K48" s="68">
        <f>'june-2019 II'!K48+J48</f>
        <v>35.179861111111109</v>
      </c>
      <c r="L48" s="69">
        <f t="shared" si="1"/>
        <v>10.159722222222223</v>
      </c>
      <c r="M48" s="69">
        <f t="shared" si="2"/>
        <v>1.2699652777777779</v>
      </c>
      <c r="N48" s="69">
        <f t="shared" si="3"/>
        <v>99.863957959976105</v>
      </c>
      <c r="O48" s="69">
        <f t="shared" si="4"/>
        <v>99.829305742234169</v>
      </c>
      <c r="P48" s="70">
        <f t="shared" si="5"/>
        <v>44.280555555555551</v>
      </c>
      <c r="Q48" s="69">
        <f t="shared" si="6"/>
        <v>5.5350694444444439</v>
      </c>
      <c r="R48" s="69">
        <f t="shared" si="7"/>
        <v>99.408940505525692</v>
      </c>
      <c r="S48" s="69">
        <f t="shared" si="8"/>
        <v>99.256039053166077</v>
      </c>
    </row>
    <row r="49" spans="1:19" s="71" customFormat="1" ht="27.75" customHeight="1" x14ac:dyDescent="0.25">
      <c r="A49" s="65">
        <v>41</v>
      </c>
      <c r="B49" s="65" t="s">
        <v>90</v>
      </c>
      <c r="C49" s="11">
        <v>11</v>
      </c>
      <c r="D49" s="66">
        <v>11</v>
      </c>
      <c r="E49" s="75">
        <v>577</v>
      </c>
      <c r="F49" s="84">
        <v>1.4222222222222223</v>
      </c>
      <c r="G49" s="67">
        <f>'june-2019 II'!G49+F49</f>
        <v>14.634027777777776</v>
      </c>
      <c r="H49" s="84">
        <v>9.530555555555555</v>
      </c>
      <c r="I49" s="84">
        <v>4.9715277777777773</v>
      </c>
      <c r="J49" s="68">
        <f t="shared" si="0"/>
        <v>14.502083333333331</v>
      </c>
      <c r="K49" s="68">
        <f>'june-2019 II'!K49+J49</f>
        <v>64.352777777777774</v>
      </c>
      <c r="L49" s="69">
        <f t="shared" si="1"/>
        <v>15.924305555555554</v>
      </c>
      <c r="M49" s="69">
        <f t="shared" si="2"/>
        <v>1.4476641414141413</v>
      </c>
      <c r="N49" s="69">
        <f t="shared" si="3"/>
        <v>99.822799568263278</v>
      </c>
      <c r="O49" s="69">
        <f t="shared" si="4"/>
        <v>99.80542148636907</v>
      </c>
      <c r="P49" s="70">
        <f t="shared" si="5"/>
        <v>78.986805555555549</v>
      </c>
      <c r="Q49" s="69">
        <f t="shared" si="6"/>
        <v>7.1806186868686863</v>
      </c>
      <c r="R49" s="69">
        <f t="shared" si="7"/>
        <v>99.213675735853144</v>
      </c>
      <c r="S49" s="69">
        <f t="shared" si="8"/>
        <v>99.034863079721958</v>
      </c>
    </row>
    <row r="50" spans="1:19" s="103" customFormat="1" ht="27.75" customHeight="1" x14ac:dyDescent="0.25">
      <c r="A50" s="94"/>
      <c r="B50" s="95" t="s">
        <v>91</v>
      </c>
      <c r="C50" s="96">
        <f t="shared" ref="C50:I50" si="9">SUM(C8:C49)</f>
        <v>158</v>
      </c>
      <c r="D50" s="96">
        <f t="shared" si="9"/>
        <v>158</v>
      </c>
      <c r="E50" s="96">
        <f t="shared" si="9"/>
        <v>8843</v>
      </c>
      <c r="F50" s="97">
        <f t="shared" si="9"/>
        <v>20.103472222222219</v>
      </c>
      <c r="G50" s="98">
        <f t="shared" si="9"/>
        <v>80.806532407407417</v>
      </c>
      <c r="H50" s="99">
        <f t="shared" si="9"/>
        <v>132.70069444444448</v>
      </c>
      <c r="I50" s="99">
        <f t="shared" si="9"/>
        <v>104.99513888888887</v>
      </c>
      <c r="J50" s="99">
        <f>H50+I50</f>
        <v>237.69583333333335</v>
      </c>
      <c r="K50" s="98">
        <f>SUM(K8:K49)</f>
        <v>824.48247222222221</v>
      </c>
      <c r="L50" s="100">
        <f>SUM(L8:L49)</f>
        <v>257.87708333333336</v>
      </c>
      <c r="M50" s="101">
        <f>L50/C50</f>
        <v>1.6321334388185655</v>
      </c>
      <c r="N50" s="101">
        <f>+((C50*24*31)-J50)/(C50*24*31)*100</f>
        <v>99.797795160156085</v>
      </c>
      <c r="O50" s="101">
        <f>+((C50*24*31)-L50)/(C50*24*31)*100</f>
        <v>99.780627225965247</v>
      </c>
      <c r="P50" s="102">
        <f t="shared" si="5"/>
        <v>905.28900462962963</v>
      </c>
      <c r="Q50" s="101">
        <f t="shared" si="6"/>
        <v>5.7296772444913264</v>
      </c>
      <c r="R50" s="101">
        <f>+((C50*24*31)-K50)/(C50*24*31)*100</f>
        <v>99.29862318614552</v>
      </c>
      <c r="S50" s="101">
        <f>+((C50*24*31)-(G50+K50))*100/(C50*24*31)</f>
        <v>99.229882090794177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179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37"/>
  <sheetViews>
    <sheetView view="pageBreakPreview" topLeftCell="A7" zoomScale="60" zoomScaleNormal="130" workbookViewId="0">
      <selection activeCell="K18" sqref="K18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4.42578125" style="104" customWidth="1"/>
    <col min="5" max="5" width="15.140625" style="108" customWidth="1"/>
    <col min="6" max="6" width="17.42578125" style="108" customWidth="1"/>
    <col min="7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7.8554687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4" s="53" customFormat="1" ht="63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4" s="53" customFormat="1" ht="23.25" x14ac:dyDescent="0.35">
      <c r="A2" s="384" t="s">
        <v>94</v>
      </c>
      <c r="B2" s="384"/>
      <c r="C2" s="384"/>
      <c r="D2" s="181"/>
      <c r="E2" s="57"/>
      <c r="F2" s="57"/>
      <c r="G2" s="57"/>
      <c r="H2" s="57"/>
      <c r="I2" s="57"/>
      <c r="J2" s="181"/>
      <c r="K2" s="181"/>
      <c r="L2" s="181"/>
      <c r="M2" s="181"/>
      <c r="N2" s="181"/>
      <c r="O2" s="181"/>
      <c r="P2" s="181"/>
      <c r="Q2" s="385" t="s">
        <v>95</v>
      </c>
      <c r="R2" s="385"/>
      <c r="S2" s="385"/>
    </row>
    <row r="3" spans="1:24" s="53" customFormat="1" ht="67.5" customHeight="1" x14ac:dyDescent="0.35">
      <c r="A3" s="404" t="s">
        <v>180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</row>
    <row r="4" spans="1:24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173</v>
      </c>
      <c r="F4" s="374" t="s">
        <v>174</v>
      </c>
      <c r="G4" s="374" t="s">
        <v>166</v>
      </c>
      <c r="H4" s="378" t="s">
        <v>175</v>
      </c>
      <c r="I4" s="378"/>
      <c r="J4" s="378"/>
      <c r="K4" s="379" t="s">
        <v>169</v>
      </c>
      <c r="L4" s="373" t="s">
        <v>176</v>
      </c>
      <c r="M4" s="373"/>
      <c r="N4" s="373"/>
      <c r="O4" s="373"/>
      <c r="P4" s="373" t="s">
        <v>10</v>
      </c>
      <c r="Q4" s="373"/>
      <c r="R4" s="373"/>
      <c r="S4" s="373"/>
    </row>
    <row r="5" spans="1:24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4" s="6" customFormat="1" ht="120" customHeight="1" x14ac:dyDescent="0.25">
      <c r="A6" s="373"/>
      <c r="B6" s="373"/>
      <c r="C6" s="376"/>
      <c r="D6" s="373"/>
      <c r="E6" s="376"/>
      <c r="F6" s="376"/>
      <c r="G6" s="376"/>
      <c r="H6" s="178" t="s">
        <v>18</v>
      </c>
      <c r="I6" s="178" t="s">
        <v>19</v>
      </c>
      <c r="J6" s="178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4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4" s="71" customFormat="1" ht="39.75" customHeight="1" x14ac:dyDescent="0.25">
      <c r="A8" s="65">
        <v>1</v>
      </c>
      <c r="B8" s="65" t="s">
        <v>98</v>
      </c>
      <c r="C8" s="65">
        <v>163</v>
      </c>
      <c r="D8" s="65">
        <v>163</v>
      </c>
      <c r="E8" s="109">
        <v>11293</v>
      </c>
      <c r="F8" s="110">
        <v>0.35277777777777775</v>
      </c>
      <c r="G8" s="110">
        <f>'june-2019 III'!G8+F8</f>
        <v>1.2291666666666665</v>
      </c>
      <c r="H8" s="110">
        <v>147.50111111111113</v>
      </c>
      <c r="I8" s="110">
        <v>152.38986111111112</v>
      </c>
      <c r="J8" s="111">
        <f>H8+I8</f>
        <v>299.89097222222222</v>
      </c>
      <c r="K8" s="111">
        <f>'june-2019 III'!K8+J8</f>
        <v>786.39374999999995</v>
      </c>
      <c r="L8" s="20">
        <f>F8+J8</f>
        <v>300.24374999999998</v>
      </c>
      <c r="M8" s="20">
        <f>L8/C8</f>
        <v>1.8419861963190183</v>
      </c>
      <c r="N8" s="20">
        <f>+((C8*24*31)-J8)/(C8*24*31)*100</f>
        <v>99.752712108135256</v>
      </c>
      <c r="O8" s="20">
        <f>+((C8*24*31)-L8)/(C8*24*31)*100</f>
        <v>99.752421210172187</v>
      </c>
      <c r="P8" s="112">
        <f>+G8+K8</f>
        <v>787.62291666666658</v>
      </c>
      <c r="Q8" s="20">
        <f>P8/C8</f>
        <v>4.8320424335378318</v>
      </c>
      <c r="R8" s="20">
        <f>+((C8*24*31)-K8)/(C8*24*31)*100</f>
        <v>99.351545492776566</v>
      </c>
      <c r="S8" s="20">
        <f>+((C8*24*31)-(G8+K8))*100/(C8*24*31)</f>
        <v>99.350531930976103</v>
      </c>
    </row>
    <row r="9" spans="1:24" s="71" customFormat="1" ht="39.75" customHeight="1" x14ac:dyDescent="0.25">
      <c r="A9" s="65">
        <v>2</v>
      </c>
      <c r="B9" s="65" t="s">
        <v>99</v>
      </c>
      <c r="C9" s="65">
        <v>80</v>
      </c>
      <c r="D9" s="65">
        <v>80</v>
      </c>
      <c r="E9" s="109">
        <v>4985</v>
      </c>
      <c r="F9" s="113">
        <v>1.2493055555555554</v>
      </c>
      <c r="G9" s="110">
        <f>'june-2019 III'!G9+F9</f>
        <v>2.9138888888888888</v>
      </c>
      <c r="H9" s="114">
        <v>116.7236111111111</v>
      </c>
      <c r="I9" s="114">
        <v>112.38888888888889</v>
      </c>
      <c r="J9" s="111">
        <f t="shared" ref="J9:J19" si="0">H9+I9</f>
        <v>229.11249999999998</v>
      </c>
      <c r="K9" s="111">
        <f>'june-2019 III'!K9+J9</f>
        <v>1073.6555555555556</v>
      </c>
      <c r="L9" s="20">
        <f t="shared" ref="L9:L20" si="1">F9+J9</f>
        <v>230.36180555555555</v>
      </c>
      <c r="M9" s="20">
        <f t="shared" ref="M9:M21" si="2">L9/C9</f>
        <v>2.8795225694444442</v>
      </c>
      <c r="N9" s="20">
        <f t="shared" ref="N9:N20" si="3">+((C9*24*31)-J9)/(C9*24*31)*100</f>
        <v>99.615066364247312</v>
      </c>
      <c r="O9" s="20">
        <f t="shared" ref="O9:O20" si="4">+((C9*24*31)-L9)/(C9*24*31)*100</f>
        <v>99.612967396580046</v>
      </c>
      <c r="P9" s="112">
        <f t="shared" ref="P9:P21" si="5">+G9+K9</f>
        <v>1076.5694444444443</v>
      </c>
      <c r="Q9" s="20">
        <f t="shared" ref="Q9:Q21" si="6">P9/C9</f>
        <v>13.457118055555554</v>
      </c>
      <c r="R9" s="20">
        <f t="shared" ref="R9:R20" si="7">+((C9*24*31)-K9)/(C9*24*31)*100</f>
        <v>98.196143219832749</v>
      </c>
      <c r="S9" s="20">
        <f t="shared" ref="S9:S20" si="8">+((C9*24*31)-(G9+K9))*100/(C9*24*31)</f>
        <v>98.191247573178003</v>
      </c>
    </row>
    <row r="10" spans="1:24" s="71" customFormat="1" ht="39.75" customHeight="1" x14ac:dyDescent="0.25">
      <c r="A10" s="65">
        <v>3</v>
      </c>
      <c r="B10" s="115" t="s">
        <v>100</v>
      </c>
      <c r="C10" s="65">
        <v>37</v>
      </c>
      <c r="D10" s="65">
        <v>37</v>
      </c>
      <c r="E10" s="109">
        <v>1320</v>
      </c>
      <c r="F10" s="110">
        <v>1.5972222222222224E-2</v>
      </c>
      <c r="G10" s="110">
        <f>'june-2019 III'!G10+F10</f>
        <v>4.6527777777777779E-2</v>
      </c>
      <c r="H10" s="110">
        <v>56.041666666666664</v>
      </c>
      <c r="I10" s="110">
        <v>41.166666666666664</v>
      </c>
      <c r="J10" s="111">
        <f t="shared" si="0"/>
        <v>97.208333333333329</v>
      </c>
      <c r="K10" s="111">
        <f>'june-2019 III'!K10+J10</f>
        <v>319.50833333333333</v>
      </c>
      <c r="L10" s="20">
        <f t="shared" si="1"/>
        <v>97.224305555555546</v>
      </c>
      <c r="M10" s="20">
        <f t="shared" si="2"/>
        <v>2.6276839339339335</v>
      </c>
      <c r="N10" s="20">
        <f t="shared" si="3"/>
        <v>99.646874697277937</v>
      </c>
      <c r="O10" s="20">
        <f t="shared" si="4"/>
        <v>99.646816675546518</v>
      </c>
      <c r="P10" s="112">
        <f t="shared" si="5"/>
        <v>319.55486111111111</v>
      </c>
      <c r="Q10" s="20">
        <f t="shared" si="6"/>
        <v>8.6366178678678676</v>
      </c>
      <c r="R10" s="20">
        <f t="shared" si="7"/>
        <v>98.839333284897791</v>
      </c>
      <c r="S10" s="20">
        <f t="shared" si="8"/>
        <v>98.839164265071531</v>
      </c>
      <c r="U10" s="71" t="s">
        <v>100</v>
      </c>
      <c r="V10" s="71">
        <v>43662</v>
      </c>
      <c r="W10" s="71">
        <v>37</v>
      </c>
      <c r="X10" s="71">
        <v>27</v>
      </c>
    </row>
    <row r="11" spans="1:24" s="71" customFormat="1" ht="39.75" customHeight="1" x14ac:dyDescent="0.25">
      <c r="A11" s="65">
        <v>3</v>
      </c>
      <c r="B11" s="115" t="s">
        <v>101</v>
      </c>
      <c r="C11" s="65">
        <v>36</v>
      </c>
      <c r="D11" s="65">
        <v>36</v>
      </c>
      <c r="E11" s="109">
        <v>1712</v>
      </c>
      <c r="F11" s="110">
        <v>2.1527777777777781E-2</v>
      </c>
      <c r="G11" s="110">
        <f>'june-2019 III'!G11+F11</f>
        <v>5.2083333333333336E-2</v>
      </c>
      <c r="H11" s="110">
        <v>50.625</v>
      </c>
      <c r="I11" s="110">
        <v>50.5</v>
      </c>
      <c r="J11" s="111">
        <f t="shared" si="0"/>
        <v>101.125</v>
      </c>
      <c r="K11" s="111">
        <f>'june-2019 III'!K11+J11</f>
        <v>390.64513888888894</v>
      </c>
      <c r="L11" s="20">
        <f t="shared" si="1"/>
        <v>101.14652777777778</v>
      </c>
      <c r="M11" s="20">
        <f t="shared" si="2"/>
        <v>2.8096257716049382</v>
      </c>
      <c r="N11" s="20">
        <f t="shared" si="3"/>
        <v>99.622442502986857</v>
      </c>
      <c r="O11" s="20">
        <f t="shared" si="4"/>
        <v>99.622362127472456</v>
      </c>
      <c r="P11" s="112">
        <f t="shared" si="5"/>
        <v>390.69722222222225</v>
      </c>
      <c r="Q11" s="20">
        <f t="shared" si="6"/>
        <v>10.852700617283951</v>
      </c>
      <c r="R11" s="20">
        <f t="shared" si="7"/>
        <v>98.541498137362268</v>
      </c>
      <c r="S11" s="20">
        <f t="shared" si="8"/>
        <v>98.541303680472595</v>
      </c>
      <c r="U11" s="71" t="s">
        <v>187</v>
      </c>
      <c r="V11" s="71">
        <v>43662</v>
      </c>
      <c r="W11" s="71">
        <v>36</v>
      </c>
      <c r="X11" s="71">
        <v>29</v>
      </c>
    </row>
    <row r="12" spans="1:24" s="71" customFormat="1" ht="39.75" customHeight="1" x14ac:dyDescent="0.25">
      <c r="A12" s="65">
        <v>4</v>
      </c>
      <c r="B12" s="65" t="s">
        <v>34</v>
      </c>
      <c r="C12" s="65">
        <v>146</v>
      </c>
      <c r="D12" s="65">
        <v>146</v>
      </c>
      <c r="E12" s="109">
        <v>10428</v>
      </c>
      <c r="F12" s="110">
        <v>105.9513888888889</v>
      </c>
      <c r="G12" s="110">
        <f>'june-2019 III'!G12+F12</f>
        <v>106.79861111111113</v>
      </c>
      <c r="H12" s="110">
        <v>409.06805555555553</v>
      </c>
      <c r="I12" s="110">
        <v>247.05277777777778</v>
      </c>
      <c r="J12" s="111">
        <f t="shared" si="0"/>
        <v>656.12083333333328</v>
      </c>
      <c r="K12" s="111">
        <f>'june-2019 III'!K12+J12</f>
        <v>1053.8611111111111</v>
      </c>
      <c r="L12" s="20">
        <f t="shared" si="1"/>
        <v>762.07222222222219</v>
      </c>
      <c r="M12" s="20">
        <f t="shared" si="2"/>
        <v>5.2196727549467274</v>
      </c>
      <c r="N12" s="20">
        <f t="shared" si="3"/>
        <v>99.39597065719056</v>
      </c>
      <c r="O12" s="20">
        <f t="shared" si="4"/>
        <v>99.298431081324367</v>
      </c>
      <c r="P12" s="112">
        <f t="shared" si="5"/>
        <v>1160.6597222222222</v>
      </c>
      <c r="Q12" s="20">
        <f t="shared" si="6"/>
        <v>7.949724124809741</v>
      </c>
      <c r="R12" s="20">
        <f t="shared" si="7"/>
        <v>99.029808227361258</v>
      </c>
      <c r="S12" s="20">
        <f t="shared" si="8"/>
        <v>98.931488692901922</v>
      </c>
    </row>
    <row r="13" spans="1:24" s="71" customFormat="1" ht="39.75" customHeight="1" x14ac:dyDescent="0.25">
      <c r="A13" s="65">
        <v>5</v>
      </c>
      <c r="B13" s="65" t="s">
        <v>35</v>
      </c>
      <c r="C13" s="89">
        <v>129</v>
      </c>
      <c r="D13" s="89">
        <v>129</v>
      </c>
      <c r="E13" s="116">
        <v>7452</v>
      </c>
      <c r="F13" s="117">
        <v>0.125</v>
      </c>
      <c r="G13" s="110">
        <f>'june-2019 III'!G13+F13</f>
        <v>0.24305555555555555</v>
      </c>
      <c r="H13" s="117">
        <v>181.72638888888889</v>
      </c>
      <c r="I13" s="117">
        <v>68.805555555555557</v>
      </c>
      <c r="J13" s="111">
        <f t="shared" si="0"/>
        <v>250.53194444444443</v>
      </c>
      <c r="K13" s="111">
        <f>'june-2019 III'!K13+J13</f>
        <v>637.12222222222226</v>
      </c>
      <c r="L13" s="20">
        <f t="shared" si="1"/>
        <v>250.65694444444443</v>
      </c>
      <c r="M13" s="20">
        <f t="shared" si="2"/>
        <v>1.9430770887166235</v>
      </c>
      <c r="N13" s="20">
        <f t="shared" si="3"/>
        <v>99.738963965528413</v>
      </c>
      <c r="O13" s="20">
        <f t="shared" si="4"/>
        <v>99.738833724634858</v>
      </c>
      <c r="P13" s="112">
        <f t="shared" si="5"/>
        <v>637.36527777777781</v>
      </c>
      <c r="Q13" s="20">
        <f t="shared" si="6"/>
        <v>4.9408161068044789</v>
      </c>
      <c r="R13" s="20">
        <f t="shared" si="7"/>
        <v>99.336165059783454</v>
      </c>
      <c r="S13" s="20">
        <f t="shared" si="8"/>
        <v>99.335911813601541</v>
      </c>
      <c r="W13" s="71">
        <v>84581.34</v>
      </c>
    </row>
    <row r="14" spans="1:24" s="71" customFormat="1" ht="39.75" customHeight="1" x14ac:dyDescent="0.25">
      <c r="A14" s="65">
        <v>6</v>
      </c>
      <c r="B14" s="65" t="s">
        <v>79</v>
      </c>
      <c r="C14" s="65">
        <v>100</v>
      </c>
      <c r="D14" s="65">
        <v>100</v>
      </c>
      <c r="E14" s="109">
        <v>4740</v>
      </c>
      <c r="F14" s="110">
        <v>0.48333333333333339</v>
      </c>
      <c r="G14" s="110">
        <f>'june-2019 III'!G14+F14</f>
        <v>2.9652777777777777</v>
      </c>
      <c r="H14" s="110">
        <v>88.625694444444434</v>
      </c>
      <c r="I14" s="110">
        <v>64.373611111111117</v>
      </c>
      <c r="J14" s="111">
        <f t="shared" si="0"/>
        <v>152.99930555555557</v>
      </c>
      <c r="K14" s="111">
        <f>'june-2019 III'!K14+J14</f>
        <v>458.28819444444446</v>
      </c>
      <c r="L14" s="20">
        <f t="shared" si="1"/>
        <v>153.48263888888889</v>
      </c>
      <c r="M14" s="20">
        <f t="shared" si="2"/>
        <v>1.5348263888888889</v>
      </c>
      <c r="N14" s="20">
        <f t="shared" si="3"/>
        <v>99.794355772102747</v>
      </c>
      <c r="O14" s="20">
        <f t="shared" si="4"/>
        <v>99.793706130525678</v>
      </c>
      <c r="P14" s="112">
        <f t="shared" si="5"/>
        <v>461.25347222222223</v>
      </c>
      <c r="Q14" s="20">
        <f t="shared" si="6"/>
        <v>4.6125347222222226</v>
      </c>
      <c r="R14" s="20">
        <f t="shared" si="7"/>
        <v>99.384021244026286</v>
      </c>
      <c r="S14" s="20">
        <f t="shared" si="8"/>
        <v>99.380035655615302</v>
      </c>
    </row>
    <row r="15" spans="1:24" s="71" customFormat="1" ht="39.75" customHeight="1" x14ac:dyDescent="0.25">
      <c r="A15" s="65">
        <v>7</v>
      </c>
      <c r="B15" s="65" t="s">
        <v>36</v>
      </c>
      <c r="C15" s="65">
        <v>126</v>
      </c>
      <c r="D15" s="65">
        <v>126</v>
      </c>
      <c r="E15" s="109">
        <v>7073</v>
      </c>
      <c r="F15" s="110">
        <v>0.59791666666666665</v>
      </c>
      <c r="G15" s="110">
        <f>'june-2019 III'!G15+F15</f>
        <v>2.3888888888888893</v>
      </c>
      <c r="H15" s="110">
        <v>78.988194444444446</v>
      </c>
      <c r="I15" s="110">
        <v>84.490277777777777</v>
      </c>
      <c r="J15" s="111">
        <f t="shared" si="0"/>
        <v>163.47847222222222</v>
      </c>
      <c r="K15" s="111">
        <f>'june-2019 III'!K15+J15</f>
        <v>474.89611111111105</v>
      </c>
      <c r="L15" s="20">
        <f t="shared" si="1"/>
        <v>164.07638888888889</v>
      </c>
      <c r="M15" s="20">
        <f t="shared" si="2"/>
        <v>1.3021935626102292</v>
      </c>
      <c r="N15" s="20">
        <f t="shared" si="3"/>
        <v>99.825611802118303</v>
      </c>
      <c r="O15" s="20">
        <f t="shared" si="4"/>
        <v>99.824973983520124</v>
      </c>
      <c r="P15" s="112">
        <f t="shared" si="5"/>
        <v>477.28499999999997</v>
      </c>
      <c r="Q15" s="20">
        <f t="shared" si="6"/>
        <v>3.7879761904761904</v>
      </c>
      <c r="R15" s="20">
        <f t="shared" si="7"/>
        <v>99.493411726498636</v>
      </c>
      <c r="S15" s="20">
        <f t="shared" si="8"/>
        <v>99.490863415258573</v>
      </c>
    </row>
    <row r="16" spans="1:24" s="71" customFormat="1" ht="39.75" customHeight="1" x14ac:dyDescent="0.25">
      <c r="A16" s="65">
        <v>8</v>
      </c>
      <c r="B16" s="65" t="s">
        <v>37</v>
      </c>
      <c r="C16" s="65">
        <v>189</v>
      </c>
      <c r="D16" s="65">
        <v>189</v>
      </c>
      <c r="E16" s="109">
        <v>2277</v>
      </c>
      <c r="F16" s="118">
        <v>11.700000000000001</v>
      </c>
      <c r="G16" s="110">
        <f>'june-2019 III'!G16+F16</f>
        <v>14.061500000000002</v>
      </c>
      <c r="H16" s="118">
        <v>196.6</v>
      </c>
      <c r="I16" s="118">
        <v>106</v>
      </c>
      <c r="J16" s="111">
        <v>218.06</v>
      </c>
      <c r="K16" s="111">
        <f>'june-2019 III'!K16+J16</f>
        <v>872.24</v>
      </c>
      <c r="L16" s="20">
        <f t="shared" si="1"/>
        <v>229.76</v>
      </c>
      <c r="M16" s="20">
        <f t="shared" si="2"/>
        <v>1.2156613756613757</v>
      </c>
      <c r="N16" s="20">
        <f t="shared" si="3"/>
        <v>99.844925186323039</v>
      </c>
      <c r="O16" s="20">
        <f t="shared" si="4"/>
        <v>99.836604653808948</v>
      </c>
      <c r="P16" s="112">
        <f t="shared" si="5"/>
        <v>886.30150000000003</v>
      </c>
      <c r="Q16" s="20">
        <f t="shared" si="6"/>
        <v>4.6894259259259261</v>
      </c>
      <c r="R16" s="20">
        <f t="shared" si="7"/>
        <v>99.379700745292155</v>
      </c>
      <c r="S16" s="20">
        <f t="shared" si="8"/>
        <v>99.3697008164078</v>
      </c>
    </row>
    <row r="17" spans="1:19" s="71" customFormat="1" ht="39.75" customHeight="1" x14ac:dyDescent="0.25">
      <c r="A17" s="65">
        <v>9</v>
      </c>
      <c r="B17" s="65" t="s">
        <v>38</v>
      </c>
      <c r="C17" s="19">
        <v>108</v>
      </c>
      <c r="D17" s="19">
        <v>108</v>
      </c>
      <c r="E17" s="21">
        <v>4942</v>
      </c>
      <c r="F17" s="119">
        <v>6.5472222222222225</v>
      </c>
      <c r="G17" s="110">
        <f>'june-2019 III'!G17+F17</f>
        <v>39.079398148148151</v>
      </c>
      <c r="H17" s="119">
        <v>170.24097222222221</v>
      </c>
      <c r="I17" s="119">
        <v>56.31111111111111</v>
      </c>
      <c r="J17" s="111">
        <f t="shared" si="0"/>
        <v>226.55208333333331</v>
      </c>
      <c r="K17" s="111">
        <f>'june-2019 III'!K17+J17</f>
        <v>718.80555555555554</v>
      </c>
      <c r="L17" s="20">
        <f t="shared" si="1"/>
        <v>233.09930555555553</v>
      </c>
      <c r="M17" s="20">
        <f t="shared" si="2"/>
        <v>2.1583269032921808</v>
      </c>
      <c r="N17" s="20">
        <f t="shared" si="3"/>
        <v>99.718050473748846</v>
      </c>
      <c r="O17" s="20">
        <f t="shared" si="4"/>
        <v>99.709902297944595</v>
      </c>
      <c r="P17" s="112">
        <f t="shared" si="5"/>
        <v>757.88495370370367</v>
      </c>
      <c r="Q17" s="20">
        <f t="shared" si="6"/>
        <v>7.0174532750342928</v>
      </c>
      <c r="R17" s="20">
        <f t="shared" si="7"/>
        <v>99.105429167219782</v>
      </c>
      <c r="S17" s="20">
        <f t="shared" si="8"/>
        <v>99.056793914645922</v>
      </c>
    </row>
    <row r="18" spans="1:19" s="71" customFormat="1" ht="39.75" customHeight="1" x14ac:dyDescent="0.25">
      <c r="A18" s="65">
        <v>10</v>
      </c>
      <c r="B18" s="85" t="s">
        <v>102</v>
      </c>
      <c r="C18" s="85">
        <v>215</v>
      </c>
      <c r="D18" s="65">
        <v>215</v>
      </c>
      <c r="E18" s="120">
        <v>23413</v>
      </c>
      <c r="F18" s="110">
        <v>14.827060185185225</v>
      </c>
      <c r="G18" s="110">
        <f>'june-2019 III'!G18+F18</f>
        <v>47.155370370370413</v>
      </c>
      <c r="H18" s="110">
        <v>2743.4590277777802</v>
      </c>
      <c r="I18" s="110">
        <v>190.49930555555557</v>
      </c>
      <c r="J18" s="111">
        <f t="shared" si="0"/>
        <v>2933.9583333333358</v>
      </c>
      <c r="K18" s="111">
        <f>'june-2019 III'!K18+J18</f>
        <v>10113.363194444446</v>
      </c>
      <c r="L18" s="20">
        <f t="shared" si="1"/>
        <v>2948.7853935185208</v>
      </c>
      <c r="M18" s="20">
        <f t="shared" si="2"/>
        <v>13.715280900086142</v>
      </c>
      <c r="N18" s="20">
        <f t="shared" si="3"/>
        <v>98.165817496040674</v>
      </c>
      <c r="O18" s="20">
        <f t="shared" si="4"/>
        <v>98.156548266117454</v>
      </c>
      <c r="P18" s="112">
        <f t="shared" si="5"/>
        <v>10160.518564814816</v>
      </c>
      <c r="Q18" s="20">
        <f t="shared" si="6"/>
        <v>47.258225882859612</v>
      </c>
      <c r="R18" s="20">
        <f t="shared" si="7"/>
        <v>93.677567395321049</v>
      </c>
      <c r="S18" s="20">
        <f t="shared" si="8"/>
        <v>93.648087918970489</v>
      </c>
    </row>
    <row r="19" spans="1:19" s="71" customFormat="1" ht="39.75" customHeight="1" x14ac:dyDescent="0.25">
      <c r="A19" s="65">
        <v>11</v>
      </c>
      <c r="B19" s="65" t="s">
        <v>103</v>
      </c>
      <c r="C19" s="78">
        <v>113</v>
      </c>
      <c r="D19" s="78">
        <v>113</v>
      </c>
      <c r="E19" s="121">
        <v>1753</v>
      </c>
      <c r="F19" s="122">
        <v>1.0729166666666667</v>
      </c>
      <c r="G19" s="110">
        <f>'june-2019 III'!G19+F19</f>
        <v>5.2083333333333339</v>
      </c>
      <c r="H19" s="123">
        <v>9.9583333333333339</v>
      </c>
      <c r="I19" s="123">
        <v>72.037500000000009</v>
      </c>
      <c r="J19" s="111">
        <f t="shared" si="0"/>
        <v>81.995833333333337</v>
      </c>
      <c r="K19" s="111">
        <f>'june-2019 III'!K19+J19</f>
        <v>276.38819444444448</v>
      </c>
      <c r="L19" s="20">
        <f t="shared" si="1"/>
        <v>83.068750000000009</v>
      </c>
      <c r="M19" s="20">
        <f t="shared" si="2"/>
        <v>0.73512168141592926</v>
      </c>
      <c r="N19" s="20">
        <f t="shared" si="3"/>
        <v>99.902469510261056</v>
      </c>
      <c r="O19" s="20">
        <f t="shared" si="4"/>
        <v>99.901193322390327</v>
      </c>
      <c r="P19" s="112">
        <f t="shared" si="5"/>
        <v>281.59652777777779</v>
      </c>
      <c r="Q19" s="20">
        <f t="shared" si="6"/>
        <v>2.4920046705998034</v>
      </c>
      <c r="R19" s="20">
        <f t="shared" si="7"/>
        <v>99.671248222423117</v>
      </c>
      <c r="S19" s="20">
        <f t="shared" si="8"/>
        <v>99.665053135672082</v>
      </c>
    </row>
    <row r="20" spans="1:19" s="71" customFormat="1" ht="39.75" customHeight="1" x14ac:dyDescent="0.25">
      <c r="A20" s="65">
        <v>12</v>
      </c>
      <c r="B20" s="65" t="s">
        <v>69</v>
      </c>
      <c r="C20" s="65">
        <v>126</v>
      </c>
      <c r="D20" s="65">
        <v>126</v>
      </c>
      <c r="E20" s="109">
        <v>9507</v>
      </c>
      <c r="F20" s="118">
        <v>11.168750000000001</v>
      </c>
      <c r="G20" s="110">
        <f>'june-2019 III'!G20+F20</f>
        <v>29.57025462962963</v>
      </c>
      <c r="H20" s="118">
        <v>578.60138888888889</v>
      </c>
      <c r="I20" s="118">
        <v>215.08194444444442</v>
      </c>
      <c r="J20" s="111">
        <v>776.86805555555554</v>
      </c>
      <c r="K20" s="111">
        <f>'june-2019 III'!K20+J20</f>
        <v>1689.234027777778</v>
      </c>
      <c r="L20" s="20">
        <f t="shared" si="1"/>
        <v>788.03680555555559</v>
      </c>
      <c r="M20" s="20">
        <f t="shared" si="2"/>
        <v>6.2542603615520287</v>
      </c>
      <c r="N20" s="20">
        <f t="shared" si="3"/>
        <v>99.171287703153737</v>
      </c>
      <c r="O20" s="20">
        <f t="shared" si="4"/>
        <v>99.159373607318273</v>
      </c>
      <c r="P20" s="112">
        <f t="shared" si="5"/>
        <v>1718.8042824074078</v>
      </c>
      <c r="Q20" s="20">
        <f t="shared" si="6"/>
        <v>13.641303828630221</v>
      </c>
      <c r="R20" s="20">
        <f t="shared" si="7"/>
        <v>98.198035044613221</v>
      </c>
      <c r="S20" s="20">
        <f t="shared" si="8"/>
        <v>98.166491420883034</v>
      </c>
    </row>
    <row r="21" spans="1:19" s="103" customFormat="1" ht="27.75" customHeight="1" x14ac:dyDescent="0.25">
      <c r="A21" s="94"/>
      <c r="B21" s="95" t="s">
        <v>91</v>
      </c>
      <c r="C21" s="95">
        <f t="shared" ref="C21:I21" si="9">SUM(C8:C20)</f>
        <v>1568</v>
      </c>
      <c r="D21" s="95">
        <f t="shared" si="9"/>
        <v>1568</v>
      </c>
      <c r="E21" s="95">
        <f t="shared" si="9"/>
        <v>90895</v>
      </c>
      <c r="F21" s="124">
        <f t="shared" si="9"/>
        <v>154.11317129629631</v>
      </c>
      <c r="G21" s="125">
        <f t="shared" si="9"/>
        <v>251.71235648148155</v>
      </c>
      <c r="H21" s="124">
        <f t="shared" si="9"/>
        <v>4828.1594444444472</v>
      </c>
      <c r="I21" s="124">
        <f t="shared" si="9"/>
        <v>1461.0975000000001</v>
      </c>
      <c r="J21" s="124">
        <f>H21+I21</f>
        <v>6289.2569444444471</v>
      </c>
      <c r="K21" s="126">
        <f>SUM(K8:K20)</f>
        <v>18864.401388888888</v>
      </c>
      <c r="L21" s="127">
        <f>SUM(L8:L20)</f>
        <v>6342.0148379629645</v>
      </c>
      <c r="M21" s="43">
        <f t="shared" si="2"/>
        <v>4.0446523201294413</v>
      </c>
      <c r="N21" s="43">
        <f>+((C21*24*31)-J21)/(C21*24*31)*100</f>
        <v>99.460886330058457</v>
      </c>
      <c r="O21" s="43">
        <f>+((C21*24*31)-L21)/(C21*24*31)*100</f>
        <v>99.45636393546647</v>
      </c>
      <c r="P21" s="46">
        <f t="shared" si="5"/>
        <v>19116.11374537037</v>
      </c>
      <c r="Q21" s="43">
        <f t="shared" si="6"/>
        <v>12.191399072302533</v>
      </c>
      <c r="R21" s="43">
        <f>+((C21*24*31)-K21)/(C21*24*31)*100</f>
        <v>98.382947818184164</v>
      </c>
      <c r="S21" s="43">
        <f>+((C21*24*31)-(G21+K21))*100/(C21*24*31)</f>
        <v>98.361371092432449</v>
      </c>
    </row>
    <row r="22" spans="1:19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19" ht="60" customHeight="1" x14ac:dyDescent="0.25">
      <c r="A23" s="407" t="s">
        <v>181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19" ht="18.75" x14ac:dyDescent="0.25">
      <c r="E25" s="172"/>
      <c r="F25" s="172"/>
      <c r="G25" s="173"/>
      <c r="H25" s="173"/>
      <c r="I25" s="173"/>
      <c r="J25" s="173"/>
    </row>
    <row r="26" spans="1:19" x14ac:dyDescent="0.25">
      <c r="E26" s="174"/>
      <c r="F26" s="174"/>
      <c r="G26" s="174"/>
      <c r="H26" s="174"/>
      <c r="I26" s="174"/>
      <c r="J26" s="175"/>
    </row>
    <row r="28" spans="1:19" x14ac:dyDescent="0.25">
      <c r="C28" s="104">
        <v>126</v>
      </c>
      <c r="D28" s="104">
        <v>9507</v>
      </c>
      <c r="E28" s="108">
        <v>11.168750000000001</v>
      </c>
      <c r="F28" s="108">
        <v>27.763310185185187</v>
      </c>
      <c r="G28" s="108" t="s">
        <v>182</v>
      </c>
      <c r="H28" s="108">
        <v>215.08194444444442</v>
      </c>
      <c r="I28" s="108">
        <v>776.86805555555554</v>
      </c>
    </row>
    <row r="29" spans="1:19" x14ac:dyDescent="0.25">
      <c r="K29" s="104" t="s">
        <v>182</v>
      </c>
    </row>
    <row r="30" spans="1:19" x14ac:dyDescent="0.25">
      <c r="H30" s="188" t="s">
        <v>182</v>
      </c>
      <c r="I30" s="118"/>
      <c r="N30" s="104">
        <v>82</v>
      </c>
      <c r="O30" s="104">
        <v>62</v>
      </c>
    </row>
    <row r="31" spans="1:19" x14ac:dyDescent="0.25">
      <c r="I31" s="118"/>
    </row>
    <row r="33" spans="6:12" x14ac:dyDescent="0.25">
      <c r="F33" s="108">
        <v>25</v>
      </c>
    </row>
    <row r="37" spans="6:12" x14ac:dyDescent="0.25">
      <c r="L37" s="104">
        <v>20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23"/>
  <sheetViews>
    <sheetView view="pageBreakPreview" topLeftCell="A4" zoomScale="55" zoomScaleNormal="55" zoomScaleSheetLayoutView="55" workbookViewId="0">
      <selection activeCell="J8" sqref="J8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1.85546875" customWidth="1"/>
    <col min="5" max="5" width="14.5703125" customWidth="1"/>
    <col min="6" max="6" width="18.28515625" customWidth="1"/>
    <col min="7" max="7" width="16.85546875" customWidth="1"/>
    <col min="8" max="8" width="16.42578125" customWidth="1"/>
    <col min="9" max="9" width="14.28515625" customWidth="1"/>
    <col min="10" max="10" width="15.140625" customWidth="1"/>
    <col min="11" max="11" width="18" customWidth="1"/>
    <col min="12" max="12" width="19.5703125" customWidth="1"/>
    <col min="13" max="13" width="13.7109375" customWidth="1"/>
    <col min="14" max="14" width="12.5703125" customWidth="1"/>
    <col min="15" max="15" width="11.71093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199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189</v>
      </c>
      <c r="F3" s="411" t="s">
        <v>190</v>
      </c>
      <c r="G3" s="411" t="s">
        <v>166</v>
      </c>
      <c r="H3" s="414" t="s">
        <v>191</v>
      </c>
      <c r="I3" s="414"/>
      <c r="J3" s="414"/>
      <c r="K3" s="415" t="s">
        <v>169</v>
      </c>
      <c r="L3" s="373" t="s">
        <v>192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10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196" t="s">
        <v>18</v>
      </c>
      <c r="I5" s="196" t="s">
        <v>19</v>
      </c>
      <c r="J5" s="196" t="s">
        <v>20</v>
      </c>
      <c r="K5" s="417"/>
      <c r="L5" s="410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189">
        <v>1</v>
      </c>
      <c r="B6" s="189">
        <v>2</v>
      </c>
      <c r="C6" s="189">
        <v>3</v>
      </c>
      <c r="D6" s="189">
        <v>4</v>
      </c>
      <c r="E6" s="190" t="s">
        <v>21</v>
      </c>
      <c r="F6" s="189">
        <v>5</v>
      </c>
      <c r="G6" s="189" t="s">
        <v>22</v>
      </c>
      <c r="H6" s="191">
        <v>6</v>
      </c>
      <c r="I6" s="191">
        <v>7</v>
      </c>
      <c r="J6" s="191" t="s">
        <v>23</v>
      </c>
      <c r="K6" s="189" t="s">
        <v>24</v>
      </c>
      <c r="L6" s="189" t="s">
        <v>25</v>
      </c>
      <c r="M6" s="189" t="s">
        <v>26</v>
      </c>
      <c r="N6" s="189" t="s">
        <v>27</v>
      </c>
      <c r="O6" s="189" t="s">
        <v>28</v>
      </c>
      <c r="P6" s="189" t="s">
        <v>29</v>
      </c>
      <c r="Q6" s="189" t="s">
        <v>30</v>
      </c>
      <c r="R6" s="189" t="s">
        <v>31</v>
      </c>
      <c r="S6" s="189" t="s">
        <v>32</v>
      </c>
      <c r="T6" s="160"/>
      <c r="U6" s="160"/>
    </row>
    <row r="7" spans="1:24" s="134" customFormat="1" ht="69.75" customHeight="1" x14ac:dyDescent="0.25">
      <c r="A7" s="130">
        <v>1</v>
      </c>
      <c r="B7" s="131" t="s">
        <v>108</v>
      </c>
      <c r="C7" s="132">
        <f>'AUG-19 Anx- I'!C14</f>
        <v>127</v>
      </c>
      <c r="D7" s="132">
        <f>'AUG-19 Anx- I'!D14</f>
        <v>127</v>
      </c>
      <c r="E7" s="132">
        <f>'AUG-19 Anx- I'!E14</f>
        <v>7816</v>
      </c>
      <c r="F7" s="132">
        <f>'AUG-19 Anx- I'!F14</f>
        <v>14.600694444444446</v>
      </c>
      <c r="G7" s="132">
        <f>'AUG-19 Anx- I'!G14</f>
        <v>104.39097222222222</v>
      </c>
      <c r="H7" s="132">
        <f>'AUG-19 Anx- I'!H14</f>
        <v>70.66736111111112</v>
      </c>
      <c r="I7" s="132">
        <f>'AUG-19 Anx- I'!I14</f>
        <v>33.821180555555557</v>
      </c>
      <c r="J7" s="132">
        <f>'AUG-19 Anx- I'!J14</f>
        <v>104.48854166666668</v>
      </c>
      <c r="K7" s="132">
        <f>'AUG-19 Anx- I'!K14</f>
        <v>601.17048611111113</v>
      </c>
      <c r="L7" s="132">
        <f>'AUG-19 Anx- I'!L14</f>
        <v>119.08923611111112</v>
      </c>
      <c r="M7" s="132">
        <f>'AUG-19 Anx- I'!M14</f>
        <v>0.93771052055993009</v>
      </c>
      <c r="N7" s="132">
        <f>'AUG-19 Anx- I'!N14</f>
        <v>99.889416072234923</v>
      </c>
      <c r="O7" s="132">
        <f>'AUG-19 Anx- I'!O14</f>
        <v>99.873963639709686</v>
      </c>
      <c r="P7" s="132">
        <f>'AUG-19 Anx- I'!P14</f>
        <v>705.56145833333335</v>
      </c>
      <c r="Q7" s="132">
        <f>'AUG-19 Anx- I'!Q14</f>
        <v>5.5556020341207351</v>
      </c>
      <c r="R7" s="132">
        <f>'AUG-19 Anx- I'!R14</f>
        <v>99.363759963052331</v>
      </c>
      <c r="S7" s="132">
        <f>'AUG-19 Anx- I'!S14</f>
        <v>99.25327929648914</v>
      </c>
      <c r="T7" s="161"/>
      <c r="U7" s="162"/>
      <c r="V7" s="134">
        <f>(M7+M8+M9)/C10</f>
        <v>4.3567841716609067E-3</v>
      </c>
    </row>
    <row r="8" spans="1:24" s="134" customFormat="1" ht="64.5" customHeight="1" x14ac:dyDescent="0.25">
      <c r="A8" s="130">
        <v>2</v>
      </c>
      <c r="B8" s="135" t="s">
        <v>109</v>
      </c>
      <c r="C8" s="136">
        <f>'Aug-2-2019 II  '!C50</f>
        <v>160</v>
      </c>
      <c r="D8" s="136">
        <f>'Aug-2-2019 II  '!D50</f>
        <v>159</v>
      </c>
      <c r="E8" s="136">
        <f>'Aug-2-2019 II  '!E50</f>
        <v>8456</v>
      </c>
      <c r="F8" s="136">
        <f>'Aug-2-2019 II  '!F50</f>
        <v>20.983333333333338</v>
      </c>
      <c r="G8" s="136">
        <f>'Aug-2-2019 II  '!G50</f>
        <v>101.78986574074077</v>
      </c>
      <c r="H8" s="136">
        <f>'Aug-2-2019 II  '!H50</f>
        <v>174.16458333333335</v>
      </c>
      <c r="I8" s="136">
        <f>'Aug-2-2019 II  '!I50</f>
        <v>108.46666666666665</v>
      </c>
      <c r="J8" s="136">
        <f>'Aug-2-2019 II  '!J50</f>
        <v>282.63125000000002</v>
      </c>
      <c r="K8" s="136">
        <f>'Aug-2-2019 II  '!K50</f>
        <v>1105.4359444444442</v>
      </c>
      <c r="L8" s="136">
        <f>'Aug-2-2019 II  '!L50</f>
        <v>301.93680555555551</v>
      </c>
      <c r="M8" s="136">
        <f>'Aug-2-2019 II  '!M50</f>
        <v>1.887105034722222</v>
      </c>
      <c r="N8" s="136">
        <f>'Aug-2-2019 II  '!N50</f>
        <v>99.762574554771504</v>
      </c>
      <c r="O8" s="136">
        <f>'Aug-2-2019 II  '!O50</f>
        <v>99.74635685017175</v>
      </c>
      <c r="P8" s="136">
        <f>'Aug-2-2019 II  '!P50</f>
        <v>1207.2258101851849</v>
      </c>
      <c r="Q8" s="136">
        <f>'Aug-2-2019 II  '!Q50</f>
        <v>7.5451613136574052</v>
      </c>
      <c r="R8" s="136">
        <f>'Aug-2-2019 II  '!R50</f>
        <v>99.071374374626643</v>
      </c>
      <c r="S8" s="136">
        <f>'Aug-2-2019 II  '!S50</f>
        <v>98.985865414830997</v>
      </c>
      <c r="T8" s="163"/>
      <c r="U8" s="162"/>
      <c r="X8" s="134">
        <f>76.84/1850</f>
        <v>4.153513513513514E-2</v>
      </c>
    </row>
    <row r="9" spans="1:24" s="134" customFormat="1" ht="58.5" customHeight="1" x14ac:dyDescent="0.25">
      <c r="A9" s="130">
        <v>3</v>
      </c>
      <c r="B9" s="131" t="s">
        <v>110</v>
      </c>
      <c r="C9" s="132">
        <f>'Aug-2019 III  '!C21</f>
        <v>1585</v>
      </c>
      <c r="D9" s="132">
        <f>'Aug-2019 III  '!D21</f>
        <v>1585</v>
      </c>
      <c r="E9" s="132">
        <f>'Aug-2019 III  '!E21</f>
        <v>148973</v>
      </c>
      <c r="F9" s="132">
        <f>'Aug-2019 III  '!F21</f>
        <v>988.04236111111118</v>
      </c>
      <c r="G9" s="132">
        <f>'Aug-2019 III  '!G21</f>
        <v>1239.7547175925927</v>
      </c>
      <c r="H9" s="132">
        <f>'Aug-2019 III  '!H21</f>
        <v>4580.8756365740746</v>
      </c>
      <c r="I9" s="132">
        <f>'Aug-2019 III  '!I21</f>
        <v>2370.7960879629632</v>
      </c>
      <c r="J9" s="132">
        <f>'Aug-2019 III  '!J21</f>
        <v>6951.6717245370382</v>
      </c>
      <c r="K9" s="132">
        <f>'Aug-2019 III  '!K21</f>
        <v>26326.127824074079</v>
      </c>
      <c r="L9" s="132">
        <f>'Aug-2019 III  '!L21</f>
        <v>8449.7687962962973</v>
      </c>
      <c r="M9" s="132">
        <f>'Aug-2019 III  '!M21</f>
        <v>5.3310844140670648</v>
      </c>
      <c r="N9" s="132">
        <f>'Aug-2019 III  '!N21</f>
        <v>99.410495596779541</v>
      </c>
      <c r="O9" s="132">
        <f>'Aug-2019 III  '!O21</f>
        <v>99.283456395958723</v>
      </c>
      <c r="P9" s="132">
        <f>'Aug-2019 III  '!P21</f>
        <v>27565.882541666673</v>
      </c>
      <c r="Q9" s="132">
        <f>'Aug-2019 III  '!Q21</f>
        <v>17.391724001051529</v>
      </c>
      <c r="R9" s="132">
        <f>'Aug-2019 III  '!R21</f>
        <v>97.767534359072442</v>
      </c>
      <c r="S9" s="132">
        <f>'Aug-2019 III  '!S21</f>
        <v>97.662402688030696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1872</v>
      </c>
      <c r="D10" s="131">
        <f t="shared" si="0"/>
        <v>1871</v>
      </c>
      <c r="E10" s="131">
        <f t="shared" si="0"/>
        <v>165245</v>
      </c>
      <c r="F10" s="16">
        <f t="shared" si="0"/>
        <v>1023.626388888889</v>
      </c>
      <c r="G10" s="16">
        <f t="shared" si="0"/>
        <v>1445.9355555555558</v>
      </c>
      <c r="H10" s="16">
        <f t="shared" si="0"/>
        <v>4825.7075810185188</v>
      </c>
      <c r="I10" s="16">
        <f t="shared" si="0"/>
        <v>2513.0839351851855</v>
      </c>
      <c r="J10" s="16">
        <f>+H10+I10</f>
        <v>7338.7915162037043</v>
      </c>
      <c r="K10" s="16">
        <f>SUM(K7:K9)</f>
        <v>28032.734254629635</v>
      </c>
      <c r="L10" s="16">
        <f>SUM(L7:L9)</f>
        <v>8870.7948379629634</v>
      </c>
      <c r="M10" s="38">
        <f>L10/C10</f>
        <v>4.738672456176797</v>
      </c>
      <c r="N10" s="16">
        <f>SUM(N7:N9)/3</f>
        <v>99.687495407928665</v>
      </c>
      <c r="O10" s="16">
        <f>SUM(O7:O9)/3</f>
        <v>99.634592295280058</v>
      </c>
      <c r="P10" s="16">
        <f>+G10+K10</f>
        <v>29478.669810185191</v>
      </c>
      <c r="Q10" s="16">
        <f>+P10/C10</f>
        <v>15.747152676380978</v>
      </c>
      <c r="R10" s="16">
        <f>SUM(R7:R9)/3</f>
        <v>98.734222898917139</v>
      </c>
      <c r="S10" s="16">
        <f>SUM(S7:S9)/3</f>
        <v>98.633849133116939</v>
      </c>
    </row>
    <row r="11" spans="1:24" s="144" customFormat="1" ht="41.25" customHeight="1" x14ac:dyDescent="0.25">
      <c r="A11" s="140" t="s">
        <v>111</v>
      </c>
      <c r="B11" s="193"/>
      <c r="C11" s="193"/>
      <c r="D11" s="193"/>
      <c r="E11" s="193"/>
      <c r="F11" s="193"/>
      <c r="G11" s="364" t="s">
        <v>112</v>
      </c>
      <c r="H11" s="364"/>
      <c r="I11" s="364"/>
      <c r="J11" s="142">
        <f>+N10</f>
        <v>99.687495407928665</v>
      </c>
      <c r="K11" s="364" t="s">
        <v>113</v>
      </c>
      <c r="L11" s="364"/>
      <c r="M11" s="142">
        <f>+O10</f>
        <v>99.634592295280058</v>
      </c>
      <c r="N11" s="193"/>
      <c r="O11" s="193" t="s">
        <v>114</v>
      </c>
      <c r="P11" s="193"/>
      <c r="Q11" s="142">
        <f>+(J11+M11)/2</f>
        <v>99.661043851604362</v>
      </c>
      <c r="R11" s="193"/>
      <c r="S11" s="197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</row>
    <row r="13" spans="1:24" s="5" customFormat="1" ht="96" customHeight="1" x14ac:dyDescent="0.2">
      <c r="A13" s="377" t="s">
        <v>198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2:19" x14ac:dyDescent="0.25">
      <c r="P17" s="409" t="s">
        <v>149</v>
      </c>
      <c r="Q17" s="409"/>
      <c r="R17" s="409"/>
      <c r="S17" s="409"/>
    </row>
    <row r="23" spans="12:19" x14ac:dyDescent="0.25">
      <c r="L23" t="s">
        <v>115</v>
      </c>
    </row>
  </sheetData>
  <mergeCells count="29">
    <mergeCell ref="P15:S15"/>
    <mergeCell ref="P16:S16"/>
    <mergeCell ref="P17:S17"/>
    <mergeCell ref="S4:S5"/>
    <mergeCell ref="A10:B10"/>
    <mergeCell ref="G11:I11"/>
    <mergeCell ref="K11:L11"/>
    <mergeCell ref="A12:S12"/>
    <mergeCell ref="A13:S13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5" zoomScale="60" workbookViewId="0">
      <selection activeCell="I11" sqref="I11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.42578125" style="5" customWidth="1"/>
    <col min="5" max="5" width="12" style="5" customWidth="1"/>
    <col min="6" max="6" width="13.85546875" style="5" customWidth="1"/>
    <col min="7" max="7" width="16.42578125" style="5" customWidth="1"/>
    <col min="8" max="8" width="16.7109375" style="5" customWidth="1"/>
    <col min="9" max="9" width="18" style="5" customWidth="1"/>
    <col min="10" max="10" width="15" style="5" customWidth="1"/>
    <col min="11" max="11" width="16.140625" style="5" customWidth="1"/>
    <col min="12" max="12" width="17.5703125" style="5" customWidth="1"/>
    <col min="13" max="13" width="14.28515625" style="5" customWidth="1"/>
    <col min="14" max="14" width="15.140625" style="5" customWidth="1"/>
    <col min="15" max="15" width="18.1406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194"/>
      <c r="E2" s="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370" t="s">
        <v>2</v>
      </c>
      <c r="R2" s="370"/>
      <c r="S2" s="370"/>
    </row>
    <row r="3" spans="1:25" ht="69" customHeight="1" x14ac:dyDescent="0.2">
      <c r="A3" s="371" t="s">
        <v>188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189</v>
      </c>
      <c r="F4" s="374" t="s">
        <v>190</v>
      </c>
      <c r="G4" s="374" t="s">
        <v>166</v>
      </c>
      <c r="H4" s="378" t="s">
        <v>191</v>
      </c>
      <c r="I4" s="378"/>
      <c r="J4" s="378"/>
      <c r="K4" s="379" t="s">
        <v>169</v>
      </c>
      <c r="L4" s="373" t="s">
        <v>192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192" t="s">
        <v>18</v>
      </c>
      <c r="I6" s="192" t="s">
        <v>19</v>
      </c>
      <c r="J6" s="192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57" customHeight="1" x14ac:dyDescent="0.2">
      <c r="A8" s="11">
        <v>1</v>
      </c>
      <c r="B8" s="11" t="s">
        <v>33</v>
      </c>
      <c r="C8" s="200">
        <v>44</v>
      </c>
      <c r="D8" s="200">
        <v>44</v>
      </c>
      <c r="E8" s="201">
        <v>2794</v>
      </c>
      <c r="F8" s="202">
        <v>13.869444444444445</v>
      </c>
      <c r="G8" s="203">
        <f>'july-19 I'!G8+F8</f>
        <v>74.455555555555549</v>
      </c>
      <c r="H8" s="203">
        <v>22.208333333333336</v>
      </c>
      <c r="I8" s="203">
        <v>11.3375</v>
      </c>
      <c r="J8" s="203">
        <f t="shared" ref="J8:J14" si="0">H8+I8</f>
        <v>33.545833333333334</v>
      </c>
      <c r="K8" s="204">
        <f>'july-19 I'!K8+J8</f>
        <v>185.83263888888894</v>
      </c>
      <c r="L8" s="204">
        <f t="shared" ref="L8:L13" si="1">F8+J8</f>
        <v>47.415277777777781</v>
      </c>
      <c r="M8" s="204">
        <f>L8/C8</f>
        <v>1.0776199494949497</v>
      </c>
      <c r="N8" s="205">
        <f t="shared" ref="N8:N14" si="2">+((C8*24*31)-J8)/(C8*24*31)*100</f>
        <v>99.897526168947536</v>
      </c>
      <c r="O8" s="205">
        <f t="shared" ref="O8:O14" si="3">+((C8*24*31)-L8)/(C8*24*31)*100</f>
        <v>99.855158608938851</v>
      </c>
      <c r="P8" s="206">
        <f>+G8+K8</f>
        <v>260.28819444444446</v>
      </c>
      <c r="Q8" s="204">
        <f t="shared" ref="Q8:Q14" si="4">P8/C8</f>
        <v>5.9156407828282829</v>
      </c>
      <c r="R8" s="205">
        <f t="shared" ref="R8:R14" si="5">+((C8*24*31)-K8)/(C8*24*31)*100</f>
        <v>99.432329426659066</v>
      </c>
      <c r="S8" s="205">
        <f t="shared" ref="S8:S14" si="6">+((C8*24*31)-(G8+K8))*100/(C8*24*31)</f>
        <v>99.204886991555341</v>
      </c>
      <c r="U8" s="11">
        <v>44</v>
      </c>
      <c r="V8" s="11">
        <v>45</v>
      </c>
      <c r="W8" s="19">
        <v>450</v>
      </c>
      <c r="X8" s="20">
        <v>5.239583333333333</v>
      </c>
      <c r="Y8" s="20" t="e">
        <f>X8+'[2]JAN-2019  -I'!Y8</f>
        <v>#REF!</v>
      </c>
    </row>
    <row r="9" spans="1:25" s="26" customFormat="1" ht="48" customHeight="1" x14ac:dyDescent="0.2">
      <c r="A9" s="21">
        <v>2</v>
      </c>
      <c r="B9" s="21" t="s">
        <v>34</v>
      </c>
      <c r="C9" s="207">
        <v>8</v>
      </c>
      <c r="D9" s="207">
        <v>8</v>
      </c>
      <c r="E9" s="208">
        <v>660</v>
      </c>
      <c r="F9" s="209">
        <v>2.7777777777777776E-2</v>
      </c>
      <c r="G9" s="203">
        <f>'july-19 I'!G9+F9</f>
        <v>0.19166666666666671</v>
      </c>
      <c r="H9" s="209">
        <v>4.8368055555555554</v>
      </c>
      <c r="I9" s="209">
        <v>3.8333333333333335</v>
      </c>
      <c r="J9" s="210">
        <f t="shared" si="0"/>
        <v>8.6701388888888893</v>
      </c>
      <c r="K9" s="204">
        <f>'july-19 I'!K9+J9</f>
        <v>38.542361111111106</v>
      </c>
      <c r="L9" s="204">
        <f t="shared" si="1"/>
        <v>8.6979166666666679</v>
      </c>
      <c r="M9" s="210">
        <f t="shared" ref="M9:M14" si="7">L9/C9</f>
        <v>1.0872395833333335</v>
      </c>
      <c r="N9" s="205">
        <f t="shared" si="2"/>
        <v>99.854332343936676</v>
      </c>
      <c r="O9" s="205">
        <f t="shared" si="3"/>
        <v>99.853865647401435</v>
      </c>
      <c r="P9" s="212">
        <f t="shared" ref="P9:P14" si="8">+G9+K9</f>
        <v>38.734027777777776</v>
      </c>
      <c r="Q9" s="210">
        <f t="shared" si="4"/>
        <v>4.841753472222222</v>
      </c>
      <c r="R9" s="205">
        <f t="shared" si="5"/>
        <v>99.352446889934285</v>
      </c>
      <c r="S9" s="205">
        <f t="shared" si="6"/>
        <v>99.34922668384111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X9+'[2]JAN-2019  -I'!Y9</f>
        <v>#REF!</v>
      </c>
    </row>
    <row r="10" spans="1:25" s="26" customFormat="1" ht="57" customHeight="1" x14ac:dyDescent="0.2">
      <c r="A10" s="21">
        <v>3</v>
      </c>
      <c r="B10" s="21" t="s">
        <v>35</v>
      </c>
      <c r="C10" s="213">
        <v>17</v>
      </c>
      <c r="D10" s="213">
        <v>17</v>
      </c>
      <c r="E10" s="213">
        <v>1505</v>
      </c>
      <c r="F10" s="214">
        <v>0</v>
      </c>
      <c r="G10" s="203">
        <f>'july-19 I'!G10+F10</f>
        <v>0.90694444444444444</v>
      </c>
      <c r="H10" s="214">
        <v>15.538194444444445</v>
      </c>
      <c r="I10" s="214">
        <v>7</v>
      </c>
      <c r="J10" s="210">
        <f t="shared" si="0"/>
        <v>22.538194444444443</v>
      </c>
      <c r="K10" s="204">
        <f>'july-19 I'!K10+J10</f>
        <v>95.305555555555557</v>
      </c>
      <c r="L10" s="204">
        <f t="shared" si="1"/>
        <v>22.538194444444443</v>
      </c>
      <c r="M10" s="210">
        <f t="shared" si="7"/>
        <v>1.3257761437908495</v>
      </c>
      <c r="N10" s="205">
        <f t="shared" si="2"/>
        <v>99.821804281748541</v>
      </c>
      <c r="O10" s="205">
        <f t="shared" si="3"/>
        <v>99.821804281748541</v>
      </c>
      <c r="P10" s="212">
        <f t="shared" si="8"/>
        <v>96.212500000000006</v>
      </c>
      <c r="Q10" s="210">
        <f t="shared" si="4"/>
        <v>5.6595588235294123</v>
      </c>
      <c r="R10" s="205">
        <f t="shared" si="5"/>
        <v>99.246477264741031</v>
      </c>
      <c r="S10" s="205">
        <f t="shared" si="6"/>
        <v>99.239306609740666</v>
      </c>
      <c r="U10" s="11">
        <v>17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57" customHeight="1" x14ac:dyDescent="0.2">
      <c r="A11" s="11">
        <v>4</v>
      </c>
      <c r="B11" s="11" t="s">
        <v>36</v>
      </c>
      <c r="C11" s="215">
        <v>4</v>
      </c>
      <c r="D11" s="215">
        <v>4</v>
      </c>
      <c r="E11" s="216">
        <v>141</v>
      </c>
      <c r="F11" s="202">
        <v>0.36458333333333331</v>
      </c>
      <c r="G11" s="203">
        <f>'july-19 I'!G11+F11</f>
        <v>2.9548611111111112</v>
      </c>
      <c r="H11" s="202">
        <v>2.4868055555555553</v>
      </c>
      <c r="I11" s="202">
        <v>0.9902777777777777</v>
      </c>
      <c r="J11" s="204">
        <f t="shared" si="0"/>
        <v>3.4770833333333329</v>
      </c>
      <c r="K11" s="204">
        <f>'july-19 I'!K11+J11</f>
        <v>31.28541666666667</v>
      </c>
      <c r="L11" s="204">
        <f t="shared" si="1"/>
        <v>3.8416666666666663</v>
      </c>
      <c r="M11" s="204">
        <f t="shared" si="7"/>
        <v>0.96041666666666659</v>
      </c>
      <c r="N11" s="205">
        <f t="shared" si="2"/>
        <v>99.883162522401435</v>
      </c>
      <c r="O11" s="205">
        <f t="shared" si="3"/>
        <v>99.870911738351253</v>
      </c>
      <c r="P11" s="206">
        <f t="shared" si="8"/>
        <v>34.240277777777784</v>
      </c>
      <c r="Q11" s="204">
        <f t="shared" si="4"/>
        <v>8.5600694444444461</v>
      </c>
      <c r="R11" s="205">
        <f t="shared" si="5"/>
        <v>98.948742719534053</v>
      </c>
      <c r="S11" s="205">
        <f t="shared" si="6"/>
        <v>98.849453031660687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57" customHeight="1" x14ac:dyDescent="0.2">
      <c r="A12" s="21">
        <v>5</v>
      </c>
      <c r="B12" s="21" t="s">
        <v>37</v>
      </c>
      <c r="C12" s="217">
        <v>26</v>
      </c>
      <c r="D12" s="213">
        <v>26</v>
      </c>
      <c r="E12" s="213">
        <v>1228</v>
      </c>
      <c r="F12" s="214">
        <v>0.30555555555555552</v>
      </c>
      <c r="G12" s="203">
        <f>'july-19 I'!G12+F12</f>
        <v>22.421527777777783</v>
      </c>
      <c r="H12" s="214">
        <v>8.9020833333333336</v>
      </c>
      <c r="I12" s="214">
        <v>6.7826388888888891</v>
      </c>
      <c r="J12" s="204">
        <f t="shared" si="0"/>
        <v>15.684722222222224</v>
      </c>
      <c r="K12" s="204">
        <f>'july-19 I'!K12+J12</f>
        <v>101.77569444444443</v>
      </c>
      <c r="L12" s="204">
        <f t="shared" si="1"/>
        <v>15.990277777777779</v>
      </c>
      <c r="M12" s="204">
        <f t="shared" si="7"/>
        <v>0.6150106837606838</v>
      </c>
      <c r="N12" s="205">
        <f t="shared" si="2"/>
        <v>99.918916861961222</v>
      </c>
      <c r="O12" s="205">
        <f t="shared" si="3"/>
        <v>99.917337273688076</v>
      </c>
      <c r="P12" s="206">
        <f t="shared" si="8"/>
        <v>124.19722222222221</v>
      </c>
      <c r="Q12" s="204">
        <f t="shared" si="4"/>
        <v>4.776816239316239</v>
      </c>
      <c r="R12" s="205">
        <f t="shared" si="5"/>
        <v>99.473864276031605</v>
      </c>
      <c r="S12" s="205">
        <f t="shared" si="6"/>
        <v>99.357954806543532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45.75" customHeight="1" x14ac:dyDescent="0.2">
      <c r="A13" s="21">
        <v>6</v>
      </c>
      <c r="B13" s="21" t="s">
        <v>38</v>
      </c>
      <c r="C13" s="213">
        <v>28</v>
      </c>
      <c r="D13" s="213">
        <v>28</v>
      </c>
      <c r="E13" s="213">
        <v>1488</v>
      </c>
      <c r="F13" s="218">
        <v>3.3333333333333333E-2</v>
      </c>
      <c r="G13" s="203">
        <f>'july-19 I'!G13+F13</f>
        <v>3.4604166666666663</v>
      </c>
      <c r="H13" s="219">
        <v>16.695138888888888</v>
      </c>
      <c r="I13" s="219">
        <v>3.8774305555555557</v>
      </c>
      <c r="J13" s="210">
        <f t="shared" si="0"/>
        <v>20.572569444444444</v>
      </c>
      <c r="K13" s="204">
        <f>'july-19 I'!K13+J13</f>
        <v>148.42881944444446</v>
      </c>
      <c r="L13" s="204">
        <f t="shared" si="1"/>
        <v>20.605902777777779</v>
      </c>
      <c r="M13" s="210">
        <f t="shared" si="7"/>
        <v>0.73592509920634919</v>
      </c>
      <c r="N13" s="205">
        <f t="shared" si="2"/>
        <v>99.901245346368839</v>
      </c>
      <c r="O13" s="205">
        <f t="shared" si="3"/>
        <v>99.901085336128176</v>
      </c>
      <c r="P13" s="220">
        <f t="shared" si="8"/>
        <v>151.88923611111113</v>
      </c>
      <c r="Q13" s="210">
        <f t="shared" si="4"/>
        <v>5.4246155753968264</v>
      </c>
      <c r="R13" s="205">
        <f t="shared" si="5"/>
        <v>99.287496066414917</v>
      </c>
      <c r="S13" s="205">
        <f t="shared" si="6"/>
        <v>99.270885003306887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45" customHeight="1" x14ac:dyDescent="0.2">
      <c r="A14" s="382" t="s">
        <v>20</v>
      </c>
      <c r="B14" s="382"/>
      <c r="C14" s="221">
        <f t="shared" ref="C14:I14" si="9">SUM(C8:C13)</f>
        <v>127</v>
      </c>
      <c r="D14" s="221">
        <f t="shared" si="9"/>
        <v>127</v>
      </c>
      <c r="E14" s="221">
        <f t="shared" si="9"/>
        <v>7816</v>
      </c>
      <c r="F14" s="222">
        <f t="shared" si="9"/>
        <v>14.600694444444446</v>
      </c>
      <c r="G14" s="223">
        <f t="shared" si="9"/>
        <v>104.39097222222222</v>
      </c>
      <c r="H14" s="222">
        <f t="shared" si="9"/>
        <v>70.66736111111112</v>
      </c>
      <c r="I14" s="222">
        <f t="shared" si="9"/>
        <v>33.821180555555557</v>
      </c>
      <c r="J14" s="224">
        <f t="shared" si="0"/>
        <v>104.48854166666668</v>
      </c>
      <c r="K14" s="223">
        <f>SUM(K8:K13)</f>
        <v>601.17048611111113</v>
      </c>
      <c r="L14" s="222">
        <f>SUM(L8:L13)</f>
        <v>119.08923611111112</v>
      </c>
      <c r="M14" s="222">
        <f t="shared" si="7"/>
        <v>0.93771052055993009</v>
      </c>
      <c r="N14" s="222">
        <f t="shared" si="2"/>
        <v>99.889416072234923</v>
      </c>
      <c r="O14" s="222">
        <f t="shared" si="3"/>
        <v>99.873963639709686</v>
      </c>
      <c r="P14" s="225">
        <f t="shared" si="8"/>
        <v>705.56145833333335</v>
      </c>
      <c r="Q14" s="222">
        <f t="shared" si="4"/>
        <v>5.5556020341207351</v>
      </c>
      <c r="R14" s="222">
        <f t="shared" si="5"/>
        <v>99.363759963052331</v>
      </c>
      <c r="S14" s="222">
        <f t="shared" si="6"/>
        <v>99.25327929648914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193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5:12" ht="18.75" x14ac:dyDescent="0.2">
      <c r="E17" s="49"/>
    </row>
    <row r="18" spans="5:12" ht="18.75" x14ac:dyDescent="0.2">
      <c r="E18" s="11"/>
    </row>
    <row r="22" spans="5:12" ht="20.25" x14ac:dyDescent="0.3">
      <c r="H22" s="50" t="s">
        <v>41</v>
      </c>
      <c r="I22" s="50">
        <v>98.259722222222209</v>
      </c>
      <c r="J22" s="50" t="s">
        <v>42</v>
      </c>
      <c r="K22" s="50" t="s">
        <v>43</v>
      </c>
      <c r="L22" s="51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2" orientation="landscape" r:id="rId1"/>
  <headerFooter alignWithMargins="0">
    <oddFooter>&amp;L&amp;F format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2"/>
  <sheetViews>
    <sheetView view="pageBreakPreview" topLeftCell="A31" zoomScale="60" workbookViewId="0">
      <selection activeCell="K43" sqref="K43"/>
    </sheetView>
  </sheetViews>
  <sheetFormatPr defaultRowHeight="15.75" x14ac:dyDescent="0.25"/>
  <cols>
    <col min="1" max="1" width="4.140625" style="105" customWidth="1"/>
    <col min="2" max="2" width="17.28515625" style="104" bestFit="1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104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195"/>
      <c r="E2" s="55"/>
      <c r="F2" s="56"/>
      <c r="G2" s="57"/>
      <c r="H2" s="57"/>
      <c r="I2" s="57"/>
      <c r="J2" s="195"/>
      <c r="K2" s="195"/>
      <c r="L2" s="195"/>
      <c r="M2" s="195"/>
      <c r="N2" s="195"/>
      <c r="O2" s="195"/>
      <c r="P2" s="195"/>
      <c r="Q2" s="385"/>
      <c r="R2" s="385"/>
      <c r="S2" s="195"/>
    </row>
    <row r="3" spans="1:19" s="53" customFormat="1" ht="66.75" customHeight="1" x14ac:dyDescent="0.5">
      <c r="A3" s="386" t="s">
        <v>194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189</v>
      </c>
      <c r="F4" s="374" t="s">
        <v>190</v>
      </c>
      <c r="G4" s="374" t="s">
        <v>166</v>
      </c>
      <c r="H4" s="378" t="s">
        <v>191</v>
      </c>
      <c r="I4" s="378"/>
      <c r="J4" s="378"/>
      <c r="K4" s="379" t="s">
        <v>169</v>
      </c>
      <c r="L4" s="373" t="s">
        <v>192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192" t="s">
        <v>18</v>
      </c>
      <c r="I6" s="192" t="s">
        <v>19</v>
      </c>
      <c r="J6" s="192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242">
        <v>1</v>
      </c>
      <c r="B8" s="242" t="s">
        <v>49</v>
      </c>
      <c r="C8" s="242">
        <v>3</v>
      </c>
      <c r="D8" s="242">
        <v>3</v>
      </c>
      <c r="E8" s="244">
        <v>180</v>
      </c>
      <c r="F8" s="243">
        <v>2.9166666666666664E-2</v>
      </c>
      <c r="G8" s="243">
        <f>'july-2019 II '!G8+F8</f>
        <v>0.11319444444444444</v>
      </c>
      <c r="H8" s="243">
        <v>2.8125</v>
      </c>
      <c r="I8" s="243">
        <v>0.52777777777777779</v>
      </c>
      <c r="J8" s="258">
        <f>H8+I8</f>
        <v>3.3402777777777777</v>
      </c>
      <c r="K8" s="258">
        <f>'july-2019 II '!K8+J8</f>
        <v>17.756944444444443</v>
      </c>
      <c r="L8" s="259">
        <f>F8+J8</f>
        <v>3.3694444444444445</v>
      </c>
      <c r="M8" s="259">
        <f>L8/C8</f>
        <v>1.1231481481481482</v>
      </c>
      <c r="N8" s="259">
        <f>+((C8*24*31)-J8)/(C8*24*31)*100</f>
        <v>99.850345977698126</v>
      </c>
      <c r="O8" s="259">
        <f>+((C8*24*31)-L8)/(C8*24*31)*100</f>
        <v>99.849039227399444</v>
      </c>
      <c r="P8" s="260">
        <f>+G8+K8</f>
        <v>17.870138888888889</v>
      </c>
      <c r="Q8" s="259">
        <f>P8/C8</f>
        <v>5.9567129629629632</v>
      </c>
      <c r="R8" s="259">
        <f>+((C8*24*31)-K8)/(C8*24*31)*100</f>
        <v>99.204437972919152</v>
      </c>
      <c r="S8" s="259">
        <f>+((C8*24*31)-(G8+K8))*100/(C8*24*31)</f>
        <v>99.199366537236159</v>
      </c>
    </row>
    <row r="9" spans="1:19" s="71" customFormat="1" ht="27.75" customHeight="1" x14ac:dyDescent="0.25">
      <c r="A9" s="242">
        <v>2</v>
      </c>
      <c r="B9" s="242" t="s">
        <v>50</v>
      </c>
      <c r="C9" s="242">
        <v>1</v>
      </c>
      <c r="D9" s="242">
        <v>1</v>
      </c>
      <c r="E9" s="244">
        <v>47</v>
      </c>
      <c r="F9" s="243">
        <v>5.5555555555555558E-3</v>
      </c>
      <c r="G9" s="243">
        <f>'july-2019 II '!G9+F9</f>
        <v>5.9722222222222225E-2</v>
      </c>
      <c r="H9" s="243">
        <v>0.26041666666666669</v>
      </c>
      <c r="I9" s="243">
        <v>0.89236111111111116</v>
      </c>
      <c r="J9" s="258">
        <f t="shared" ref="J9:J49" si="0">H9+I9</f>
        <v>1.1527777777777779</v>
      </c>
      <c r="K9" s="258">
        <f>'july-2019 II '!K9+J9</f>
        <v>5.8250000000000002</v>
      </c>
      <c r="L9" s="259">
        <f t="shared" ref="L9:L49" si="1">F9+J9</f>
        <v>1.1583333333333334</v>
      </c>
      <c r="M9" s="259">
        <f t="shared" ref="M9:M49" si="2">L9/C9</f>
        <v>1.1583333333333334</v>
      </c>
      <c r="N9" s="259">
        <f t="shared" ref="N9:N49" si="3">+((C9*24*31)-J9)/(C9*24*31)*100</f>
        <v>99.845056750298681</v>
      </c>
      <c r="O9" s="259">
        <f t="shared" ref="O9:O49" si="4">+((C9*24*31)-L9)/(C9*24*31)*100</f>
        <v>99.844310035842298</v>
      </c>
      <c r="P9" s="260">
        <f t="shared" ref="P9:P50" si="5">+G9+K9</f>
        <v>5.884722222222222</v>
      </c>
      <c r="Q9" s="259">
        <f t="shared" ref="Q9:Q50" si="6">P9/C9</f>
        <v>5.884722222222222</v>
      </c>
      <c r="R9" s="259">
        <f t="shared" ref="R9:R49" si="7">+((C9*24*31)-K9)/(C9*24*31)*100</f>
        <v>99.217069892473106</v>
      </c>
      <c r="S9" s="259">
        <f t="shared" ref="S9:S49" si="8">+((C9*24*31)-(G9+K9))*100/(C9*24*31)</f>
        <v>99.209042712066903</v>
      </c>
    </row>
    <row r="10" spans="1:19" s="71" customFormat="1" ht="27.75" customHeight="1" x14ac:dyDescent="0.25">
      <c r="A10" s="242">
        <v>3</v>
      </c>
      <c r="B10" s="242" t="s">
        <v>51</v>
      </c>
      <c r="C10" s="244">
        <v>2</v>
      </c>
      <c r="D10" s="244">
        <v>2</v>
      </c>
      <c r="E10" s="245">
        <v>169</v>
      </c>
      <c r="F10" s="246">
        <v>5.9027777777777783E-2</v>
      </c>
      <c r="G10" s="243">
        <f>'july-2019 II '!G10+F10</f>
        <v>0.49652777777777779</v>
      </c>
      <c r="H10" s="246">
        <v>2.2673611111111112</v>
      </c>
      <c r="I10" s="246">
        <v>0.86111111111111116</v>
      </c>
      <c r="J10" s="258">
        <f t="shared" si="0"/>
        <v>3.1284722222222223</v>
      </c>
      <c r="K10" s="258">
        <f>'july-2019 II '!K10+J10</f>
        <v>13.600694444444443</v>
      </c>
      <c r="L10" s="259">
        <f t="shared" si="1"/>
        <v>3.1875</v>
      </c>
      <c r="M10" s="259">
        <f t="shared" si="2"/>
        <v>1.59375</v>
      </c>
      <c r="N10" s="259">
        <f t="shared" si="3"/>
        <v>99.789753210872163</v>
      </c>
      <c r="O10" s="259">
        <f t="shared" si="4"/>
        <v>99.785786290322577</v>
      </c>
      <c r="P10" s="260">
        <f t="shared" si="5"/>
        <v>14.097222222222221</v>
      </c>
      <c r="Q10" s="259">
        <f t="shared" si="6"/>
        <v>7.0486111111111107</v>
      </c>
      <c r="R10" s="259">
        <f t="shared" si="7"/>
        <v>99.085974835722823</v>
      </c>
      <c r="S10" s="259">
        <f t="shared" si="8"/>
        <v>99.052606033452804</v>
      </c>
    </row>
    <row r="11" spans="1:19" s="71" customFormat="1" ht="27.75" customHeight="1" x14ac:dyDescent="0.25">
      <c r="A11" s="242">
        <v>4</v>
      </c>
      <c r="B11" s="242" t="s">
        <v>52</v>
      </c>
      <c r="C11" s="244">
        <v>6</v>
      </c>
      <c r="D11" s="244">
        <v>6</v>
      </c>
      <c r="E11" s="245">
        <v>603</v>
      </c>
      <c r="F11" s="246">
        <v>0.12222222222222223</v>
      </c>
      <c r="G11" s="243">
        <f>'july-2019 II '!G11+F11</f>
        <v>1.4319444444444445</v>
      </c>
      <c r="H11" s="246">
        <v>1.7173611111111111</v>
      </c>
      <c r="I11" s="246">
        <v>1.4104166666666667</v>
      </c>
      <c r="J11" s="258">
        <f t="shared" si="0"/>
        <v>3.1277777777777778</v>
      </c>
      <c r="K11" s="258">
        <f>'july-2019 II '!K11+J11</f>
        <v>15.442361111111113</v>
      </c>
      <c r="L11" s="259">
        <f t="shared" si="1"/>
        <v>3.25</v>
      </c>
      <c r="M11" s="259">
        <f t="shared" si="2"/>
        <v>0.54166666666666663</v>
      </c>
      <c r="N11" s="259">
        <f t="shared" si="3"/>
        <v>99.929933293508569</v>
      </c>
      <c r="O11" s="259">
        <f t="shared" si="4"/>
        <v>99.927195340501797</v>
      </c>
      <c r="P11" s="260">
        <f t="shared" si="5"/>
        <v>16.874305555555559</v>
      </c>
      <c r="Q11" s="259">
        <f t="shared" si="6"/>
        <v>2.8123842592592596</v>
      </c>
      <c r="R11" s="259">
        <f t="shared" si="7"/>
        <v>99.654068971525277</v>
      </c>
      <c r="S11" s="259">
        <f t="shared" si="8"/>
        <v>99.621991363002806</v>
      </c>
    </row>
    <row r="12" spans="1:19" s="71" customFormat="1" ht="27.75" customHeight="1" x14ac:dyDescent="0.25">
      <c r="A12" s="242">
        <v>5</v>
      </c>
      <c r="B12" s="242" t="s">
        <v>53</v>
      </c>
      <c r="C12" s="244">
        <v>6</v>
      </c>
      <c r="D12" s="244">
        <v>6</v>
      </c>
      <c r="E12" s="245">
        <v>261</v>
      </c>
      <c r="F12" s="246">
        <v>6.6666666666666666E-2</v>
      </c>
      <c r="G12" s="243">
        <f>'july-2019 II '!G12+F12</f>
        <v>0.56736111111111109</v>
      </c>
      <c r="H12" s="246">
        <v>3.9131944444444446</v>
      </c>
      <c r="I12" s="246">
        <v>2.0451388888888888</v>
      </c>
      <c r="J12" s="258">
        <f t="shared" si="0"/>
        <v>5.9583333333333339</v>
      </c>
      <c r="K12" s="258">
        <f>'july-2019 II '!K12+J12</f>
        <v>11.711805555555557</v>
      </c>
      <c r="L12" s="259">
        <f t="shared" si="1"/>
        <v>6.0250000000000004</v>
      </c>
      <c r="M12" s="259">
        <f t="shared" si="2"/>
        <v>1.0041666666666667</v>
      </c>
      <c r="N12" s="259">
        <f t="shared" si="3"/>
        <v>99.866524790919968</v>
      </c>
      <c r="O12" s="259">
        <f t="shared" si="4"/>
        <v>99.865031362007173</v>
      </c>
      <c r="P12" s="260">
        <f t="shared" si="5"/>
        <v>12.279166666666669</v>
      </c>
      <c r="Q12" s="259">
        <f t="shared" si="6"/>
        <v>2.0465277777777779</v>
      </c>
      <c r="R12" s="259">
        <f t="shared" si="7"/>
        <v>99.737638764436483</v>
      </c>
      <c r="S12" s="259">
        <f t="shared" si="8"/>
        <v>99.724929062126648</v>
      </c>
    </row>
    <row r="13" spans="1:19" s="71" customFormat="1" ht="27.75" customHeight="1" x14ac:dyDescent="0.25">
      <c r="A13" s="242">
        <v>6</v>
      </c>
      <c r="B13" s="242" t="s">
        <v>54</v>
      </c>
      <c r="C13" s="244">
        <v>5</v>
      </c>
      <c r="D13" s="242">
        <v>5</v>
      </c>
      <c r="E13" s="244">
        <v>162</v>
      </c>
      <c r="F13" s="243">
        <v>0</v>
      </c>
      <c r="G13" s="243">
        <f>'july-2019 II '!G13+F13</f>
        <v>4.0972222222222222E-2</v>
      </c>
      <c r="H13" s="243">
        <v>2.9652777777777781</v>
      </c>
      <c r="I13" s="243">
        <v>5.0694444444444446</v>
      </c>
      <c r="J13" s="258">
        <f t="shared" si="0"/>
        <v>8.0347222222222232</v>
      </c>
      <c r="K13" s="258">
        <f>'july-2019 II '!K13+J13</f>
        <v>35.219444444444441</v>
      </c>
      <c r="L13" s="259">
        <f t="shared" si="1"/>
        <v>8.0347222222222232</v>
      </c>
      <c r="M13" s="259">
        <f t="shared" si="2"/>
        <v>1.6069444444444447</v>
      </c>
      <c r="N13" s="259">
        <f t="shared" si="3"/>
        <v>99.784012843488654</v>
      </c>
      <c r="O13" s="259">
        <f t="shared" si="4"/>
        <v>99.784012843488654</v>
      </c>
      <c r="P13" s="260">
        <f t="shared" si="5"/>
        <v>35.260416666666664</v>
      </c>
      <c r="Q13" s="259">
        <f t="shared" si="6"/>
        <v>7.052083333333333</v>
      </c>
      <c r="R13" s="259">
        <f t="shared" si="7"/>
        <v>99.053240740740748</v>
      </c>
      <c r="S13" s="259">
        <f t="shared" si="8"/>
        <v>99.052139336917577</v>
      </c>
    </row>
    <row r="14" spans="1:19" s="71" customFormat="1" ht="27.75" customHeight="1" x14ac:dyDescent="0.25">
      <c r="A14" s="242">
        <v>7</v>
      </c>
      <c r="B14" s="242" t="s">
        <v>55</v>
      </c>
      <c r="C14" s="244">
        <v>2</v>
      </c>
      <c r="D14" s="242">
        <v>2</v>
      </c>
      <c r="E14" s="244">
        <v>77</v>
      </c>
      <c r="F14" s="243">
        <v>0</v>
      </c>
      <c r="G14" s="243">
        <f>'july-2019 II '!G14+F14</f>
        <v>4.7916666666666663E-2</v>
      </c>
      <c r="H14" s="243">
        <v>0.99513888888888891</v>
      </c>
      <c r="I14" s="243">
        <v>0.94236111111111109</v>
      </c>
      <c r="J14" s="258">
        <f>H14+I14</f>
        <v>1.9375</v>
      </c>
      <c r="K14" s="258">
        <f>'july-2019 II '!K14+J14</f>
        <v>18.867361111111116</v>
      </c>
      <c r="L14" s="259">
        <f t="shared" si="1"/>
        <v>1.9375</v>
      </c>
      <c r="M14" s="259">
        <f t="shared" si="2"/>
        <v>0.96875</v>
      </c>
      <c r="N14" s="259">
        <f t="shared" si="3"/>
        <v>99.869791666666657</v>
      </c>
      <c r="O14" s="259">
        <f t="shared" si="4"/>
        <v>99.869791666666657</v>
      </c>
      <c r="P14" s="260">
        <f t="shared" si="5"/>
        <v>18.915277777777781</v>
      </c>
      <c r="Q14" s="259">
        <f t="shared" si="6"/>
        <v>9.4576388888888907</v>
      </c>
      <c r="R14" s="259">
        <f t="shared" si="7"/>
        <v>98.732032183393059</v>
      </c>
      <c r="S14" s="259">
        <f t="shared" si="8"/>
        <v>98.728811977299884</v>
      </c>
    </row>
    <row r="15" spans="1:19" s="71" customFormat="1" ht="27.75" customHeight="1" x14ac:dyDescent="0.25">
      <c r="A15" s="242">
        <v>8</v>
      </c>
      <c r="B15" s="242" t="s">
        <v>56</v>
      </c>
      <c r="C15" s="261">
        <v>2</v>
      </c>
      <c r="D15" s="261">
        <v>2</v>
      </c>
      <c r="E15" s="244">
        <v>100</v>
      </c>
      <c r="F15" s="246">
        <v>2.4305555555555556E-2</v>
      </c>
      <c r="G15" s="243">
        <f>'july-2019 II '!G15+F15</f>
        <v>2.0972222222222214</v>
      </c>
      <c r="H15" s="243">
        <v>0.375</v>
      </c>
      <c r="I15" s="243">
        <v>4.7124999999999995</v>
      </c>
      <c r="J15" s="243">
        <v>0.625</v>
      </c>
      <c r="K15" s="258">
        <f>'july-2019 II '!K15+J15</f>
        <v>2.625</v>
      </c>
      <c r="L15" s="259">
        <f t="shared" si="1"/>
        <v>0.64930555555555558</v>
      </c>
      <c r="M15" s="259">
        <f t="shared" si="2"/>
        <v>0.32465277777777779</v>
      </c>
      <c r="N15" s="259">
        <f t="shared" si="3"/>
        <v>99.957997311827967</v>
      </c>
      <c r="O15" s="259">
        <f t="shared" si="4"/>
        <v>99.956363873954587</v>
      </c>
      <c r="P15" s="260">
        <f t="shared" si="5"/>
        <v>4.7222222222222214</v>
      </c>
      <c r="Q15" s="259">
        <f t="shared" si="6"/>
        <v>2.3611111111111107</v>
      </c>
      <c r="R15" s="259">
        <f t="shared" si="7"/>
        <v>99.823588709677423</v>
      </c>
      <c r="S15" s="259">
        <f t="shared" si="8"/>
        <v>99.682646356033459</v>
      </c>
    </row>
    <row r="16" spans="1:19" s="71" customFormat="1" ht="27.75" customHeight="1" x14ac:dyDescent="0.25">
      <c r="A16" s="242">
        <v>9</v>
      </c>
      <c r="B16" s="242" t="s">
        <v>57</v>
      </c>
      <c r="C16" s="242">
        <v>2</v>
      </c>
      <c r="D16" s="242">
        <v>2</v>
      </c>
      <c r="E16" s="244">
        <v>38</v>
      </c>
      <c r="F16" s="246">
        <v>0.49305555555555558</v>
      </c>
      <c r="G16" s="243">
        <f>'july-2019 II '!G16+F16</f>
        <v>3.9722222222222214</v>
      </c>
      <c r="H16" s="243">
        <v>0.29166666666666669</v>
      </c>
      <c r="I16" s="243">
        <v>0.21527777777777779</v>
      </c>
      <c r="J16" s="243">
        <v>1.9201388888888891</v>
      </c>
      <c r="K16" s="258">
        <f>'july-2019 II '!K16+J16</f>
        <v>7.7638888888888902</v>
      </c>
      <c r="L16" s="259">
        <f t="shared" si="1"/>
        <v>2.4131944444444446</v>
      </c>
      <c r="M16" s="259">
        <f t="shared" si="2"/>
        <v>1.2065972222222223</v>
      </c>
      <c r="N16" s="259">
        <f t="shared" si="3"/>
        <v>99.870958408004768</v>
      </c>
      <c r="O16" s="259">
        <f t="shared" si="4"/>
        <v>99.837822954002391</v>
      </c>
      <c r="P16" s="260">
        <f t="shared" si="5"/>
        <v>11.736111111111111</v>
      </c>
      <c r="Q16" s="259">
        <f t="shared" si="6"/>
        <v>5.8680555555555554</v>
      </c>
      <c r="R16" s="259">
        <f t="shared" si="7"/>
        <v>99.478233273596175</v>
      </c>
      <c r="S16" s="259">
        <f t="shared" si="8"/>
        <v>99.211282855436096</v>
      </c>
    </row>
    <row r="17" spans="1:19" s="71" customFormat="1" ht="27.75" customHeight="1" x14ac:dyDescent="0.25">
      <c r="A17" s="242">
        <v>10</v>
      </c>
      <c r="B17" s="242" t="s">
        <v>58</v>
      </c>
      <c r="C17" s="242">
        <v>1</v>
      </c>
      <c r="D17" s="242">
        <v>1</v>
      </c>
      <c r="E17" s="244">
        <v>26</v>
      </c>
      <c r="F17" s="246">
        <v>0</v>
      </c>
      <c r="G17" s="243">
        <f>'july-2019 II '!G17+F17</f>
        <v>1</v>
      </c>
      <c r="H17" s="243">
        <v>0.82291666666666663</v>
      </c>
      <c r="I17" s="243">
        <v>0.42708333333333331</v>
      </c>
      <c r="J17" s="243">
        <v>1.75</v>
      </c>
      <c r="K17" s="258">
        <f>'july-2019 II '!K17+J17</f>
        <v>7.166666666666667</v>
      </c>
      <c r="L17" s="259">
        <f t="shared" si="1"/>
        <v>1.75</v>
      </c>
      <c r="M17" s="259">
        <f t="shared" si="2"/>
        <v>1.75</v>
      </c>
      <c r="N17" s="259">
        <f t="shared" si="3"/>
        <v>99.76478494623656</v>
      </c>
      <c r="O17" s="259">
        <f t="shared" si="4"/>
        <v>99.76478494623656</v>
      </c>
      <c r="P17" s="260">
        <f t="shared" si="5"/>
        <v>8.1666666666666679</v>
      </c>
      <c r="Q17" s="259">
        <f t="shared" si="6"/>
        <v>8.1666666666666679</v>
      </c>
      <c r="R17" s="259">
        <f t="shared" si="7"/>
        <v>99.036738351254485</v>
      </c>
      <c r="S17" s="259">
        <f t="shared" si="8"/>
        <v>98.902329749103956</v>
      </c>
    </row>
    <row r="18" spans="1:19" s="71" customFormat="1" ht="27.75" customHeight="1" x14ac:dyDescent="0.25">
      <c r="A18" s="242">
        <v>11</v>
      </c>
      <c r="B18" s="242" t="s">
        <v>59</v>
      </c>
      <c r="C18" s="242">
        <v>1</v>
      </c>
      <c r="D18" s="242">
        <v>1</v>
      </c>
      <c r="E18" s="244">
        <v>18</v>
      </c>
      <c r="F18" s="246">
        <v>0.54166666666666663</v>
      </c>
      <c r="G18" s="243">
        <f>'july-2019 II '!G18+F18</f>
        <v>3.1666666666666661</v>
      </c>
      <c r="H18" s="243">
        <v>0</v>
      </c>
      <c r="I18" s="243">
        <v>0.85069444444444453</v>
      </c>
      <c r="J18" s="243">
        <v>0</v>
      </c>
      <c r="K18" s="258">
        <f>'july-2019 II '!K18+J18</f>
        <v>4.8611111111111112E-2</v>
      </c>
      <c r="L18" s="259">
        <f t="shared" si="1"/>
        <v>0.54166666666666663</v>
      </c>
      <c r="M18" s="259">
        <f t="shared" si="2"/>
        <v>0.54166666666666663</v>
      </c>
      <c r="N18" s="259">
        <f t="shared" si="3"/>
        <v>100</v>
      </c>
      <c r="O18" s="259">
        <f t="shared" si="4"/>
        <v>99.927195340501797</v>
      </c>
      <c r="P18" s="260">
        <f t="shared" si="5"/>
        <v>3.2152777777777772</v>
      </c>
      <c r="Q18" s="259">
        <f t="shared" si="6"/>
        <v>3.2152777777777772</v>
      </c>
      <c r="R18" s="259">
        <f t="shared" si="7"/>
        <v>99.993466248506579</v>
      </c>
      <c r="S18" s="259">
        <f t="shared" si="8"/>
        <v>99.567839008363194</v>
      </c>
    </row>
    <row r="19" spans="1:19" s="71" customFormat="1" ht="27.75" customHeight="1" x14ac:dyDescent="0.25">
      <c r="A19" s="242">
        <v>12</v>
      </c>
      <c r="B19" s="242" t="s">
        <v>60</v>
      </c>
      <c r="C19" s="242">
        <v>1</v>
      </c>
      <c r="D19" s="242">
        <v>1</v>
      </c>
      <c r="E19" s="244">
        <v>28</v>
      </c>
      <c r="F19" s="246">
        <v>0</v>
      </c>
      <c r="G19" s="243">
        <f>'july-2019 II '!G19+F19</f>
        <v>1</v>
      </c>
      <c r="H19" s="243">
        <v>0</v>
      </c>
      <c r="I19" s="243">
        <v>2.8194444444444446</v>
      </c>
      <c r="J19" s="243">
        <v>5.2534722222222223</v>
      </c>
      <c r="K19" s="258">
        <f>'july-2019 II '!K19+J19</f>
        <v>21.388888888888889</v>
      </c>
      <c r="L19" s="259">
        <f t="shared" si="1"/>
        <v>5.2534722222222223</v>
      </c>
      <c r="M19" s="259">
        <f t="shared" si="2"/>
        <v>5.2534722222222223</v>
      </c>
      <c r="N19" s="259">
        <f t="shared" si="3"/>
        <v>99.293888142174438</v>
      </c>
      <c r="O19" s="259">
        <f t="shared" si="4"/>
        <v>99.293888142174438</v>
      </c>
      <c r="P19" s="260">
        <f t="shared" si="5"/>
        <v>22.388888888888889</v>
      </c>
      <c r="Q19" s="259">
        <f t="shared" si="6"/>
        <v>22.388888888888889</v>
      </c>
      <c r="R19" s="259">
        <f t="shared" si="7"/>
        <v>97.125149342891277</v>
      </c>
      <c r="S19" s="259">
        <f t="shared" si="8"/>
        <v>96.990740740740733</v>
      </c>
    </row>
    <row r="20" spans="1:19" s="71" customFormat="1" ht="27.75" customHeight="1" x14ac:dyDescent="0.25">
      <c r="A20" s="242">
        <v>13</v>
      </c>
      <c r="B20" s="242" t="s">
        <v>61</v>
      </c>
      <c r="C20" s="242">
        <v>1</v>
      </c>
      <c r="D20" s="242">
        <v>1</v>
      </c>
      <c r="E20" s="244">
        <v>84</v>
      </c>
      <c r="F20" s="246">
        <v>8.3333333333333329E-2</v>
      </c>
      <c r="G20" s="243">
        <f>'july-2019 II '!G20+F20</f>
        <v>1.333333333333333</v>
      </c>
      <c r="H20" s="243">
        <v>1.9722222222222223</v>
      </c>
      <c r="I20" s="243">
        <v>0.96875</v>
      </c>
      <c r="J20" s="243">
        <v>2.1979166666666665</v>
      </c>
      <c r="K20" s="258">
        <f>'july-2019 II '!K20+J20</f>
        <v>9.1736111111111089</v>
      </c>
      <c r="L20" s="259">
        <f t="shared" si="1"/>
        <v>2.28125</v>
      </c>
      <c r="M20" s="259">
        <f t="shared" si="2"/>
        <v>2.28125</v>
      </c>
      <c r="N20" s="259">
        <f t="shared" si="3"/>
        <v>99.704581093189972</v>
      </c>
      <c r="O20" s="259">
        <f t="shared" si="4"/>
        <v>99.693380376344081</v>
      </c>
      <c r="P20" s="260">
        <f t="shared" si="5"/>
        <v>10.506944444444443</v>
      </c>
      <c r="Q20" s="259">
        <f t="shared" si="6"/>
        <v>10.506944444444443</v>
      </c>
      <c r="R20" s="259">
        <f t="shared" si="7"/>
        <v>98.766987753882916</v>
      </c>
      <c r="S20" s="259">
        <f t="shared" si="8"/>
        <v>98.587776284348848</v>
      </c>
    </row>
    <row r="21" spans="1:19" s="71" customFormat="1" ht="27.75" customHeight="1" x14ac:dyDescent="0.25">
      <c r="A21" s="242">
        <v>14</v>
      </c>
      <c r="B21" s="242" t="s">
        <v>62</v>
      </c>
      <c r="C21" s="242">
        <v>5</v>
      </c>
      <c r="D21" s="242">
        <v>5</v>
      </c>
      <c r="E21" s="244">
        <v>90</v>
      </c>
      <c r="F21" s="246">
        <v>0.16666666666666666</v>
      </c>
      <c r="G21" s="243">
        <f>'july-2019 II '!G21+F21</f>
        <v>5.6666666666666679</v>
      </c>
      <c r="H21" s="243">
        <v>2.3090277777777777</v>
      </c>
      <c r="I21" s="243">
        <v>0.77083333333333337</v>
      </c>
      <c r="J21" s="243">
        <v>3.1111111111111112</v>
      </c>
      <c r="K21" s="258">
        <f>'july-2019 II '!K21+J21</f>
        <v>12.986111111111111</v>
      </c>
      <c r="L21" s="259">
        <f t="shared" si="1"/>
        <v>3.2777777777777777</v>
      </c>
      <c r="M21" s="259">
        <f t="shared" si="2"/>
        <v>0.65555555555555556</v>
      </c>
      <c r="N21" s="259">
        <f t="shared" si="3"/>
        <v>99.916367980884104</v>
      </c>
      <c r="O21" s="259">
        <f t="shared" si="4"/>
        <v>99.911887694145761</v>
      </c>
      <c r="P21" s="260">
        <f t="shared" si="5"/>
        <v>18.652777777777779</v>
      </c>
      <c r="Q21" s="259">
        <f t="shared" si="6"/>
        <v>3.7305555555555556</v>
      </c>
      <c r="R21" s="259">
        <f t="shared" si="7"/>
        <v>99.650910991636792</v>
      </c>
      <c r="S21" s="259">
        <f t="shared" si="8"/>
        <v>99.49858124253285</v>
      </c>
    </row>
    <row r="22" spans="1:19" s="71" customFormat="1" ht="27.75" customHeight="1" x14ac:dyDescent="0.25">
      <c r="A22" s="242">
        <v>15</v>
      </c>
      <c r="B22" s="242" t="s">
        <v>63</v>
      </c>
      <c r="C22" s="247">
        <v>1</v>
      </c>
      <c r="D22" s="242">
        <v>1</v>
      </c>
      <c r="E22" s="262">
        <v>76</v>
      </c>
      <c r="F22" s="246">
        <v>0.36458333333333331</v>
      </c>
      <c r="G22" s="243">
        <f>'july-2019 II '!G22+F22</f>
        <v>1.1881944444444446</v>
      </c>
      <c r="H22" s="246">
        <v>0.8520833333333333</v>
      </c>
      <c r="I22" s="246">
        <v>9.0972222222222218E-2</v>
      </c>
      <c r="J22" s="258">
        <f t="shared" si="0"/>
        <v>0.94305555555555554</v>
      </c>
      <c r="K22" s="258">
        <f>'july-2019 II '!K22+J22</f>
        <v>3.787638888888889</v>
      </c>
      <c r="L22" s="259">
        <f t="shared" si="1"/>
        <v>1.3076388888888888</v>
      </c>
      <c r="M22" s="259">
        <f t="shared" si="2"/>
        <v>1.3076388888888888</v>
      </c>
      <c r="N22" s="259">
        <f t="shared" si="3"/>
        <v>99.873245221027474</v>
      </c>
      <c r="O22" s="259">
        <f t="shared" si="4"/>
        <v>99.824242084826764</v>
      </c>
      <c r="P22" s="260">
        <f t="shared" si="5"/>
        <v>4.975833333333334</v>
      </c>
      <c r="Q22" s="259">
        <f t="shared" si="6"/>
        <v>4.975833333333334</v>
      </c>
      <c r="R22" s="259">
        <f t="shared" si="7"/>
        <v>99.490908751493436</v>
      </c>
      <c r="S22" s="259">
        <f t="shared" si="8"/>
        <v>99.331205197132618</v>
      </c>
    </row>
    <row r="23" spans="1:19" s="71" customFormat="1" ht="27.75" customHeight="1" x14ac:dyDescent="0.25">
      <c r="A23" s="242">
        <v>16</v>
      </c>
      <c r="B23" s="242" t="s">
        <v>64</v>
      </c>
      <c r="C23" s="247">
        <v>1</v>
      </c>
      <c r="D23" s="242">
        <v>1</v>
      </c>
      <c r="E23" s="262">
        <v>22</v>
      </c>
      <c r="F23" s="246">
        <v>0.36458333333333331</v>
      </c>
      <c r="G23" s="243">
        <f>'july-2019 II '!G23+F23</f>
        <v>2.0611111111111113</v>
      </c>
      <c r="H23" s="246">
        <v>0.52083333333333337</v>
      </c>
      <c r="I23" s="246">
        <v>0.87152777777777779</v>
      </c>
      <c r="J23" s="258">
        <f t="shared" si="0"/>
        <v>1.3923611111111112</v>
      </c>
      <c r="K23" s="258">
        <f>'july-2019 II '!K23+J23</f>
        <v>3.9212500000000001</v>
      </c>
      <c r="L23" s="259">
        <f t="shared" si="1"/>
        <v>1.7569444444444444</v>
      </c>
      <c r="M23" s="259">
        <f t="shared" si="2"/>
        <v>1.7569444444444444</v>
      </c>
      <c r="N23" s="259">
        <f t="shared" si="3"/>
        <v>99.812854689366787</v>
      </c>
      <c r="O23" s="259">
        <f t="shared" si="4"/>
        <v>99.763851553166077</v>
      </c>
      <c r="P23" s="260">
        <f t="shared" si="5"/>
        <v>5.9823611111111115</v>
      </c>
      <c r="Q23" s="259">
        <f t="shared" si="6"/>
        <v>5.9823611111111115</v>
      </c>
      <c r="R23" s="259">
        <f t="shared" si="7"/>
        <v>99.4729502688172</v>
      </c>
      <c r="S23" s="259">
        <f t="shared" si="8"/>
        <v>99.195919205495827</v>
      </c>
    </row>
    <row r="24" spans="1:19" s="71" customFormat="1" ht="27.75" customHeight="1" x14ac:dyDescent="0.25">
      <c r="A24" s="242">
        <v>17</v>
      </c>
      <c r="B24" s="242" t="s">
        <v>65</v>
      </c>
      <c r="C24" s="247">
        <v>2</v>
      </c>
      <c r="D24" s="242">
        <v>2</v>
      </c>
      <c r="E24" s="262">
        <v>95</v>
      </c>
      <c r="F24" s="246">
        <v>0.52083333333333337</v>
      </c>
      <c r="G24" s="243">
        <f>'july-2019 II '!G24+F24</f>
        <v>1.4173611111111111</v>
      </c>
      <c r="H24" s="246">
        <v>1.2249999999999999</v>
      </c>
      <c r="I24" s="246">
        <v>1.8951388888888889</v>
      </c>
      <c r="J24" s="258">
        <f t="shared" si="0"/>
        <v>3.1201388888888886</v>
      </c>
      <c r="K24" s="258">
        <f>'july-2019 II '!K24+J24</f>
        <v>13.606249999999999</v>
      </c>
      <c r="L24" s="259">
        <f t="shared" si="1"/>
        <v>3.6409722222222221</v>
      </c>
      <c r="M24" s="259">
        <f t="shared" si="2"/>
        <v>1.820486111111111</v>
      </c>
      <c r="N24" s="259">
        <f t="shared" si="3"/>
        <v>99.790313246714462</v>
      </c>
      <c r="O24" s="259">
        <f t="shared" si="4"/>
        <v>99.755311006571091</v>
      </c>
      <c r="P24" s="260">
        <f t="shared" si="5"/>
        <v>15.02361111111111</v>
      </c>
      <c r="Q24" s="259">
        <f t="shared" si="6"/>
        <v>7.5118055555555552</v>
      </c>
      <c r="R24" s="259">
        <f t="shared" si="7"/>
        <v>99.085601478494624</v>
      </c>
      <c r="S24" s="259">
        <f t="shared" si="8"/>
        <v>98.990348715651123</v>
      </c>
    </row>
    <row r="25" spans="1:19" s="71" customFormat="1" ht="27.75" customHeight="1" x14ac:dyDescent="0.25">
      <c r="A25" s="242">
        <v>18</v>
      </c>
      <c r="B25" s="242" t="s">
        <v>66</v>
      </c>
      <c r="C25" s="247">
        <v>4</v>
      </c>
      <c r="D25" s="242">
        <v>4</v>
      </c>
      <c r="E25" s="263">
        <v>95</v>
      </c>
      <c r="F25" s="251">
        <v>3.2</v>
      </c>
      <c r="G25" s="243">
        <f>'july-2019 II '!G25+F25</f>
        <v>5.8680000000000003</v>
      </c>
      <c r="H25" s="251">
        <v>6.2</v>
      </c>
      <c r="I25" s="251">
        <v>7.1</v>
      </c>
      <c r="J25" s="258">
        <f t="shared" si="0"/>
        <v>13.3</v>
      </c>
      <c r="K25" s="258">
        <f>'july-2019 II '!K25+J25</f>
        <v>28.081</v>
      </c>
      <c r="L25" s="259">
        <f t="shared" si="1"/>
        <v>16.5</v>
      </c>
      <c r="M25" s="259">
        <f t="shared" si="2"/>
        <v>4.125</v>
      </c>
      <c r="N25" s="259">
        <f t="shared" si="3"/>
        <v>99.553091397849457</v>
      </c>
      <c r="O25" s="259">
        <f t="shared" si="4"/>
        <v>99.445564516129039</v>
      </c>
      <c r="P25" s="260">
        <f t="shared" si="5"/>
        <v>33.948999999999998</v>
      </c>
      <c r="Q25" s="259">
        <f t="shared" si="6"/>
        <v>8.4872499999999995</v>
      </c>
      <c r="R25" s="259">
        <f t="shared" si="7"/>
        <v>99.056418010752694</v>
      </c>
      <c r="S25" s="259">
        <f t="shared" si="8"/>
        <v>98.859240591397835</v>
      </c>
    </row>
    <row r="26" spans="1:19" s="71" customFormat="1" ht="27.75" customHeight="1" x14ac:dyDescent="0.25">
      <c r="A26" s="242">
        <v>19</v>
      </c>
      <c r="B26" s="242" t="s">
        <v>67</v>
      </c>
      <c r="C26" s="244">
        <v>2</v>
      </c>
      <c r="D26" s="242">
        <v>2</v>
      </c>
      <c r="E26" s="263">
        <v>52</v>
      </c>
      <c r="F26" s="251">
        <v>2.1</v>
      </c>
      <c r="G26" s="243">
        <f>'july-2019 II '!G26+F26</f>
        <v>4.1389999999999993</v>
      </c>
      <c r="H26" s="251">
        <v>3.1</v>
      </c>
      <c r="I26" s="251">
        <v>4.0999999999999996</v>
      </c>
      <c r="J26" s="258">
        <f t="shared" si="0"/>
        <v>7.1999999999999993</v>
      </c>
      <c r="K26" s="258">
        <f>'july-2019 II '!K26+J26</f>
        <v>15.545</v>
      </c>
      <c r="L26" s="259">
        <f t="shared" si="1"/>
        <v>9.2999999999999989</v>
      </c>
      <c r="M26" s="259">
        <f t="shared" si="2"/>
        <v>4.6499999999999995</v>
      </c>
      <c r="N26" s="259">
        <f t="shared" si="3"/>
        <v>99.516129032258064</v>
      </c>
      <c r="O26" s="259">
        <f t="shared" si="4"/>
        <v>99.375</v>
      </c>
      <c r="P26" s="260">
        <f t="shared" si="5"/>
        <v>19.683999999999997</v>
      </c>
      <c r="Q26" s="259">
        <f t="shared" si="6"/>
        <v>9.8419999999999987</v>
      </c>
      <c r="R26" s="259">
        <f t="shared" si="7"/>
        <v>98.955309139784944</v>
      </c>
      <c r="S26" s="259">
        <f t="shared" si="8"/>
        <v>98.677150537634418</v>
      </c>
    </row>
    <row r="27" spans="1:19" s="71" customFormat="1" ht="27.75" customHeight="1" x14ac:dyDescent="0.25">
      <c r="A27" s="242">
        <v>19</v>
      </c>
      <c r="B27" s="242" t="s">
        <v>68</v>
      </c>
      <c r="C27" s="247">
        <v>6</v>
      </c>
      <c r="D27" s="242">
        <v>6</v>
      </c>
      <c r="E27" s="244">
        <v>137</v>
      </c>
      <c r="F27" s="251">
        <v>4.0999999999999996</v>
      </c>
      <c r="G27" s="243">
        <f>'july-2019 II '!G27+F27</f>
        <v>7.4939999999999998</v>
      </c>
      <c r="H27" s="251">
        <v>7.1</v>
      </c>
      <c r="I27" s="251">
        <v>8.1</v>
      </c>
      <c r="J27" s="258">
        <f t="shared" si="0"/>
        <v>15.2</v>
      </c>
      <c r="K27" s="258">
        <f>'july-2019 II '!K27+J27</f>
        <v>33.733000000000004</v>
      </c>
      <c r="L27" s="259">
        <f t="shared" si="1"/>
        <v>19.299999999999997</v>
      </c>
      <c r="M27" s="259">
        <f t="shared" si="2"/>
        <v>3.2166666666666663</v>
      </c>
      <c r="N27" s="259">
        <f t="shared" si="3"/>
        <v>99.659498207885306</v>
      </c>
      <c r="O27" s="259">
        <f t="shared" si="4"/>
        <v>99.567652329749095</v>
      </c>
      <c r="P27" s="260">
        <f t="shared" si="5"/>
        <v>41.227000000000004</v>
      </c>
      <c r="Q27" s="259">
        <f t="shared" si="6"/>
        <v>6.8711666666666673</v>
      </c>
      <c r="R27" s="259">
        <f t="shared" si="7"/>
        <v>99.244332437275986</v>
      </c>
      <c r="S27" s="259">
        <f t="shared" si="8"/>
        <v>99.076456093189961</v>
      </c>
    </row>
    <row r="28" spans="1:19" s="71" customFormat="1" ht="27.75" customHeight="1" x14ac:dyDescent="0.25">
      <c r="A28" s="242">
        <v>20</v>
      </c>
      <c r="B28" s="242" t="s">
        <v>69</v>
      </c>
      <c r="C28" s="247">
        <v>6</v>
      </c>
      <c r="D28" s="247">
        <v>6</v>
      </c>
      <c r="E28" s="244">
        <v>211</v>
      </c>
      <c r="F28" s="251">
        <v>0.3263888888888889</v>
      </c>
      <c r="G28" s="243">
        <f>'july-2019 II '!G28+F28</f>
        <v>0.96875</v>
      </c>
      <c r="H28" s="251">
        <v>4.7666666666666666</v>
      </c>
      <c r="I28" s="251">
        <v>8.8937499999999989</v>
      </c>
      <c r="J28" s="258">
        <f t="shared" si="0"/>
        <v>13.660416666666666</v>
      </c>
      <c r="K28" s="258">
        <f>'july-2019 II '!K28+J28</f>
        <v>63.319444444444443</v>
      </c>
      <c r="L28" s="259">
        <f t="shared" si="1"/>
        <v>13.986805555555556</v>
      </c>
      <c r="M28" s="259">
        <f t="shared" si="2"/>
        <v>2.3311342592592594</v>
      </c>
      <c r="N28" s="259">
        <f t="shared" si="3"/>
        <v>99.693987081839907</v>
      </c>
      <c r="O28" s="259">
        <f t="shared" si="4"/>
        <v>99.686675502787736</v>
      </c>
      <c r="P28" s="260">
        <f t="shared" si="5"/>
        <v>64.288194444444443</v>
      </c>
      <c r="Q28" s="259">
        <f t="shared" si="6"/>
        <v>10.714699074074074</v>
      </c>
      <c r="R28" s="259">
        <f t="shared" si="7"/>
        <v>98.581553663878935</v>
      </c>
      <c r="S28" s="259">
        <f t="shared" si="8"/>
        <v>98.55985227499005</v>
      </c>
    </row>
    <row r="29" spans="1:19" s="71" customFormat="1" ht="27.75" customHeight="1" x14ac:dyDescent="0.25">
      <c r="A29" s="242">
        <v>21</v>
      </c>
      <c r="B29" s="242" t="s">
        <v>70</v>
      </c>
      <c r="C29" s="247">
        <v>2</v>
      </c>
      <c r="D29" s="247">
        <v>2</v>
      </c>
      <c r="E29" s="244">
        <v>7</v>
      </c>
      <c r="F29" s="251">
        <v>8.3333333333333329E-2</v>
      </c>
      <c r="G29" s="243">
        <f>'july-2019 II '!G29+F29</f>
        <v>0.46527777777777779</v>
      </c>
      <c r="H29" s="251">
        <v>6.9444444444444434E-2</v>
      </c>
      <c r="I29" s="251">
        <v>1.6034722222222222</v>
      </c>
      <c r="J29" s="258">
        <f t="shared" si="0"/>
        <v>1.6729166666666666</v>
      </c>
      <c r="K29" s="258">
        <f>'july-2019 II '!K29+J29</f>
        <v>6.915972222222222</v>
      </c>
      <c r="L29" s="259">
        <f t="shared" si="1"/>
        <v>1.7562499999999999</v>
      </c>
      <c r="M29" s="259">
        <f t="shared" si="2"/>
        <v>0.87812499999999993</v>
      </c>
      <c r="N29" s="259">
        <f t="shared" si="3"/>
        <v>99.887572804659499</v>
      </c>
      <c r="O29" s="259">
        <f t="shared" si="4"/>
        <v>99.88197244623656</v>
      </c>
      <c r="P29" s="260">
        <f t="shared" si="5"/>
        <v>7.3812499999999996</v>
      </c>
      <c r="Q29" s="259">
        <f t="shared" si="6"/>
        <v>3.6906249999999998</v>
      </c>
      <c r="R29" s="259">
        <f t="shared" si="7"/>
        <v>99.535216920549573</v>
      </c>
      <c r="S29" s="259">
        <f t="shared" si="8"/>
        <v>99.503948252688176</v>
      </c>
    </row>
    <row r="30" spans="1:19" s="71" customFormat="1" ht="27.75" customHeight="1" x14ac:dyDescent="0.25">
      <c r="A30" s="242">
        <v>22</v>
      </c>
      <c r="B30" s="242" t="s">
        <v>71</v>
      </c>
      <c r="C30" s="242">
        <v>1</v>
      </c>
      <c r="D30" s="247">
        <v>1</v>
      </c>
      <c r="E30" s="244">
        <v>4</v>
      </c>
      <c r="F30" s="251">
        <v>2.7777777777777776E-2</v>
      </c>
      <c r="G30" s="243">
        <f>'july-2019 II '!G30+F30</f>
        <v>0.16944444444444445</v>
      </c>
      <c r="H30" s="251">
        <v>1.3444444444444443</v>
      </c>
      <c r="I30" s="251">
        <v>0.86041666666666661</v>
      </c>
      <c r="J30" s="258">
        <f t="shared" si="0"/>
        <v>2.2048611111111107</v>
      </c>
      <c r="K30" s="258">
        <f>'july-2019 II '!K30+J30</f>
        <v>8.3055555555555554</v>
      </c>
      <c r="L30" s="259">
        <f t="shared" si="1"/>
        <v>2.2326388888888884</v>
      </c>
      <c r="M30" s="259">
        <f t="shared" si="2"/>
        <v>2.2326388888888884</v>
      </c>
      <c r="N30" s="259">
        <f t="shared" si="3"/>
        <v>99.703647700119475</v>
      </c>
      <c r="O30" s="259">
        <f t="shared" si="4"/>
        <v>99.699914127837502</v>
      </c>
      <c r="P30" s="260">
        <f t="shared" si="5"/>
        <v>8.4749999999999996</v>
      </c>
      <c r="Q30" s="259">
        <f t="shared" si="6"/>
        <v>8.4749999999999996</v>
      </c>
      <c r="R30" s="259">
        <f t="shared" si="7"/>
        <v>98.883661887694146</v>
      </c>
      <c r="S30" s="259">
        <f t="shared" si="8"/>
        <v>98.860887096774192</v>
      </c>
    </row>
    <row r="31" spans="1:19" s="71" customFormat="1" ht="27.75" customHeight="1" x14ac:dyDescent="0.25">
      <c r="A31" s="242">
        <v>23</v>
      </c>
      <c r="B31" s="242" t="s">
        <v>72</v>
      </c>
      <c r="C31" s="242">
        <v>2</v>
      </c>
      <c r="D31" s="247">
        <v>2</v>
      </c>
      <c r="E31" s="244">
        <v>4</v>
      </c>
      <c r="F31" s="251">
        <v>7.9861111111111105E-2</v>
      </c>
      <c r="G31" s="243">
        <f>'july-2019 II '!G31+F31</f>
        <v>0.27430555555555558</v>
      </c>
      <c r="H31" s="251">
        <v>1.4861111111111109</v>
      </c>
      <c r="I31" s="251">
        <v>0.66666666666666663</v>
      </c>
      <c r="J31" s="258">
        <f t="shared" si="0"/>
        <v>2.1527777777777777</v>
      </c>
      <c r="K31" s="258">
        <f>'july-2019 II '!K31+J31</f>
        <v>9.15625</v>
      </c>
      <c r="L31" s="259">
        <f t="shared" si="1"/>
        <v>2.2326388888888888</v>
      </c>
      <c r="M31" s="259">
        <f t="shared" si="2"/>
        <v>1.1163194444444444</v>
      </c>
      <c r="N31" s="259">
        <f t="shared" si="3"/>
        <v>99.855324074074076</v>
      </c>
      <c r="O31" s="259">
        <f t="shared" si="4"/>
        <v>99.849957063918765</v>
      </c>
      <c r="P31" s="260">
        <f t="shared" si="5"/>
        <v>9.4305555555555554</v>
      </c>
      <c r="Q31" s="259">
        <f t="shared" si="6"/>
        <v>4.7152777777777777</v>
      </c>
      <c r="R31" s="259">
        <f t="shared" si="7"/>
        <v>99.384660618279568</v>
      </c>
      <c r="S31" s="259">
        <f t="shared" si="8"/>
        <v>99.366226105137386</v>
      </c>
    </row>
    <row r="32" spans="1:19" s="71" customFormat="1" ht="27.75" customHeight="1" x14ac:dyDescent="0.25">
      <c r="A32" s="242">
        <v>24</v>
      </c>
      <c r="B32" s="242" t="s">
        <v>73</v>
      </c>
      <c r="C32" s="242">
        <v>1</v>
      </c>
      <c r="D32" s="244">
        <v>1</v>
      </c>
      <c r="E32" s="244">
        <v>107</v>
      </c>
      <c r="F32" s="251">
        <v>0.25694444444444448</v>
      </c>
      <c r="G32" s="243">
        <f>'july-2019 II '!G32+F32</f>
        <v>0.95347222222222205</v>
      </c>
      <c r="H32" s="251">
        <v>0.65763888888888888</v>
      </c>
      <c r="I32" s="251">
        <v>0.25555555555555559</v>
      </c>
      <c r="J32" s="258">
        <f t="shared" si="0"/>
        <v>0.91319444444444442</v>
      </c>
      <c r="K32" s="258">
        <f>'july-2019 II '!K32+J32</f>
        <v>5.208333333333333</v>
      </c>
      <c r="L32" s="259">
        <f t="shared" si="1"/>
        <v>1.1701388888888888</v>
      </c>
      <c r="M32" s="259">
        <f t="shared" si="2"/>
        <v>1.1701388888888888</v>
      </c>
      <c r="N32" s="259">
        <f t="shared" si="3"/>
        <v>99.87725881123059</v>
      </c>
      <c r="O32" s="259">
        <f t="shared" si="4"/>
        <v>99.842723267622461</v>
      </c>
      <c r="P32" s="260">
        <f t="shared" si="5"/>
        <v>6.1618055555555546</v>
      </c>
      <c r="Q32" s="259">
        <f t="shared" si="6"/>
        <v>6.1618055555555546</v>
      </c>
      <c r="R32" s="259">
        <f t="shared" si="7"/>
        <v>99.299955197132618</v>
      </c>
      <c r="S32" s="259">
        <f t="shared" si="8"/>
        <v>99.171800328554355</v>
      </c>
    </row>
    <row r="33" spans="1:19" s="71" customFormat="1" ht="27.75" customHeight="1" x14ac:dyDescent="0.25">
      <c r="A33" s="242">
        <v>25</v>
      </c>
      <c r="B33" s="242" t="s">
        <v>74</v>
      </c>
      <c r="C33" s="278">
        <v>4</v>
      </c>
      <c r="D33" s="278">
        <v>4</v>
      </c>
      <c r="E33" s="278">
        <v>387</v>
      </c>
      <c r="F33" s="248">
        <v>1.3888888888888888E-2</v>
      </c>
      <c r="G33" s="243">
        <f>'july-2019 II '!G33+F33</f>
        <v>0.2631944444444444</v>
      </c>
      <c r="H33" s="264">
        <v>5.0777777777777775</v>
      </c>
      <c r="I33" s="251">
        <v>1.9444444444444444</v>
      </c>
      <c r="J33" s="258">
        <f t="shared" si="0"/>
        <v>7.0222222222222221</v>
      </c>
      <c r="K33" s="258">
        <f>'july-2019 II '!K33+J33</f>
        <v>35.469444444444449</v>
      </c>
      <c r="L33" s="259">
        <f t="shared" si="1"/>
        <v>7.0361111111111114</v>
      </c>
      <c r="M33" s="259">
        <f t="shared" si="2"/>
        <v>1.7590277777777779</v>
      </c>
      <c r="N33" s="259">
        <f t="shared" si="3"/>
        <v>99.764038231780162</v>
      </c>
      <c r="O33" s="259">
        <f t="shared" si="4"/>
        <v>99.763571535244921</v>
      </c>
      <c r="P33" s="260">
        <f t="shared" si="5"/>
        <v>35.732638888888893</v>
      </c>
      <c r="Q33" s="259">
        <f t="shared" si="6"/>
        <v>8.9331597222222232</v>
      </c>
      <c r="R33" s="259">
        <f t="shared" si="7"/>
        <v>98.808150388291523</v>
      </c>
      <c r="S33" s="259">
        <f t="shared" si="8"/>
        <v>98.799306488948631</v>
      </c>
    </row>
    <row r="34" spans="1:19" s="71" customFormat="1" ht="27.75" customHeight="1" x14ac:dyDescent="0.25">
      <c r="A34" s="242">
        <v>26</v>
      </c>
      <c r="B34" s="242" t="s">
        <v>75</v>
      </c>
      <c r="C34" s="278">
        <v>3</v>
      </c>
      <c r="D34" s="278">
        <v>3</v>
      </c>
      <c r="E34" s="278">
        <v>297</v>
      </c>
      <c r="F34" s="248">
        <v>2.4305555555555556E-2</v>
      </c>
      <c r="G34" s="243">
        <f>'july-2019 II '!G34+F34</f>
        <v>0.29722222222222222</v>
      </c>
      <c r="H34" s="264">
        <v>8.749305555555555</v>
      </c>
      <c r="I34" s="251">
        <v>1.9861111111111101</v>
      </c>
      <c r="J34" s="258">
        <f t="shared" si="0"/>
        <v>10.735416666666666</v>
      </c>
      <c r="K34" s="258">
        <f>'july-2019 II '!K34+J34</f>
        <v>35.898611111111109</v>
      </c>
      <c r="L34" s="259">
        <f t="shared" si="1"/>
        <v>10.759722222222221</v>
      </c>
      <c r="M34" s="259">
        <f t="shared" si="2"/>
        <v>3.5865740740740737</v>
      </c>
      <c r="N34" s="259">
        <f t="shared" si="3"/>
        <v>99.519022550776569</v>
      </c>
      <c r="O34" s="259">
        <f t="shared" si="4"/>
        <v>99.517933592194353</v>
      </c>
      <c r="P34" s="260">
        <f t="shared" si="5"/>
        <v>36.195833333333333</v>
      </c>
      <c r="Q34" s="259">
        <f t="shared" si="6"/>
        <v>12.065277777777778</v>
      </c>
      <c r="R34" s="259">
        <f t="shared" si="7"/>
        <v>98.391639287136584</v>
      </c>
      <c r="S34" s="259">
        <f t="shared" si="8"/>
        <v>98.378322879330952</v>
      </c>
    </row>
    <row r="35" spans="1:19" s="71" customFormat="1" ht="27.75" customHeight="1" x14ac:dyDescent="0.25">
      <c r="A35" s="242">
        <v>27</v>
      </c>
      <c r="B35" s="249" t="s">
        <v>76</v>
      </c>
      <c r="C35" s="247">
        <v>3</v>
      </c>
      <c r="D35" s="265">
        <v>3</v>
      </c>
      <c r="E35" s="266">
        <v>335</v>
      </c>
      <c r="F35" s="267">
        <v>0</v>
      </c>
      <c r="G35" s="243">
        <f>'july-2019 II '!G35+F35</f>
        <v>7.3611111111111113E-2</v>
      </c>
      <c r="H35" s="243">
        <v>6.5451388888888893</v>
      </c>
      <c r="I35" s="243">
        <v>1.9479166666666667</v>
      </c>
      <c r="J35" s="258">
        <f t="shared" si="0"/>
        <v>8.4930555555555554</v>
      </c>
      <c r="K35" s="258">
        <f>'july-2019 II '!K35+J35</f>
        <v>18.486111111111107</v>
      </c>
      <c r="L35" s="259">
        <f t="shared" si="1"/>
        <v>8.4930555555555554</v>
      </c>
      <c r="M35" s="259">
        <f t="shared" si="2"/>
        <v>2.8310185185185186</v>
      </c>
      <c r="N35" s="259">
        <f t="shared" si="3"/>
        <v>99.619486758263633</v>
      </c>
      <c r="O35" s="259">
        <f t="shared" si="4"/>
        <v>99.619486758263633</v>
      </c>
      <c r="P35" s="260">
        <f t="shared" si="5"/>
        <v>18.55972222222222</v>
      </c>
      <c r="Q35" s="259">
        <f t="shared" si="6"/>
        <v>6.1865740740740733</v>
      </c>
      <c r="R35" s="259">
        <f t="shared" si="7"/>
        <v>99.171769215452002</v>
      </c>
      <c r="S35" s="259">
        <f t="shared" si="8"/>
        <v>99.168471226602946</v>
      </c>
    </row>
    <row r="36" spans="1:19" s="71" customFormat="1" ht="27.75" customHeight="1" x14ac:dyDescent="0.25">
      <c r="A36" s="242">
        <v>28</v>
      </c>
      <c r="B36" s="242" t="s">
        <v>77</v>
      </c>
      <c r="C36" s="247">
        <v>2</v>
      </c>
      <c r="D36" s="242">
        <v>2</v>
      </c>
      <c r="E36" s="244">
        <v>188</v>
      </c>
      <c r="F36" s="243">
        <v>0</v>
      </c>
      <c r="G36" s="243">
        <f>'july-2019 II '!G36+F36</f>
        <v>6.8750000000000006E-2</v>
      </c>
      <c r="H36" s="243">
        <v>3.4131944444444446</v>
      </c>
      <c r="I36" s="243">
        <v>1.6388888888888891</v>
      </c>
      <c r="J36" s="258">
        <f t="shared" si="0"/>
        <v>5.0520833333333339</v>
      </c>
      <c r="K36" s="258">
        <f>'july-2019 II '!K36+J36</f>
        <v>19.052083333333336</v>
      </c>
      <c r="L36" s="259">
        <f t="shared" si="1"/>
        <v>5.0520833333333339</v>
      </c>
      <c r="M36" s="259">
        <f t="shared" si="2"/>
        <v>2.526041666666667</v>
      </c>
      <c r="N36" s="259">
        <f t="shared" si="3"/>
        <v>99.660478270609318</v>
      </c>
      <c r="O36" s="259">
        <f t="shared" si="4"/>
        <v>99.660478270609318</v>
      </c>
      <c r="P36" s="260">
        <f t="shared" si="5"/>
        <v>19.120833333333337</v>
      </c>
      <c r="Q36" s="259">
        <f t="shared" si="6"/>
        <v>9.5604166666666686</v>
      </c>
      <c r="R36" s="259">
        <f t="shared" si="7"/>
        <v>98.719618055555557</v>
      </c>
      <c r="S36" s="259">
        <f t="shared" si="8"/>
        <v>98.71499775985663</v>
      </c>
    </row>
    <row r="37" spans="1:19" s="71" customFormat="1" ht="27.75" customHeight="1" x14ac:dyDescent="0.25">
      <c r="A37" s="242">
        <v>29</v>
      </c>
      <c r="B37" s="242" t="s">
        <v>78</v>
      </c>
      <c r="C37" s="247">
        <v>6</v>
      </c>
      <c r="D37" s="247">
        <v>6</v>
      </c>
      <c r="E37" s="247">
        <v>212</v>
      </c>
      <c r="F37" s="250">
        <v>3.4722222222222224E-2</v>
      </c>
      <c r="G37" s="243">
        <f>'july-2019 II '!G37+F37</f>
        <v>0.31736111111111109</v>
      </c>
      <c r="H37" s="250">
        <v>3.9041666666666668</v>
      </c>
      <c r="I37" s="250">
        <v>1.6375</v>
      </c>
      <c r="J37" s="258">
        <f t="shared" si="0"/>
        <v>5.541666666666667</v>
      </c>
      <c r="K37" s="258">
        <f>'july-2019 II '!K37+J37</f>
        <v>26.02847222222222</v>
      </c>
      <c r="L37" s="259">
        <f t="shared" si="1"/>
        <v>5.5763888888888893</v>
      </c>
      <c r="M37" s="259">
        <f t="shared" si="2"/>
        <v>0.92939814814814825</v>
      </c>
      <c r="N37" s="259">
        <f t="shared" si="3"/>
        <v>99.875858721624837</v>
      </c>
      <c r="O37" s="259">
        <f t="shared" si="4"/>
        <v>99.875080894066116</v>
      </c>
      <c r="P37" s="260">
        <f t="shared" si="5"/>
        <v>26.345833333333331</v>
      </c>
      <c r="Q37" s="259">
        <f t="shared" si="6"/>
        <v>4.3909722222222216</v>
      </c>
      <c r="R37" s="259">
        <f t="shared" si="7"/>
        <v>99.416924905416167</v>
      </c>
      <c r="S37" s="259">
        <f t="shared" si="8"/>
        <v>99.409815561529257</v>
      </c>
    </row>
    <row r="38" spans="1:19" s="71" customFormat="1" ht="27.75" customHeight="1" x14ac:dyDescent="0.25">
      <c r="A38" s="242">
        <v>30</v>
      </c>
      <c r="B38" s="242" t="s">
        <v>79</v>
      </c>
      <c r="C38" s="252">
        <v>4</v>
      </c>
      <c r="D38" s="252">
        <v>4</v>
      </c>
      <c r="E38" s="252">
        <v>194</v>
      </c>
      <c r="F38" s="253">
        <v>2.0833333333333332E-2</v>
      </c>
      <c r="G38" s="243">
        <f>'july-2019 II '!G38+F38</f>
        <v>0.38749999999999996</v>
      </c>
      <c r="H38" s="254">
        <v>3.5</v>
      </c>
      <c r="I38" s="253">
        <v>1.3020833333333333</v>
      </c>
      <c r="J38" s="258">
        <f t="shared" si="0"/>
        <v>4.802083333333333</v>
      </c>
      <c r="K38" s="258">
        <f>'july-2019 II '!K38+J38</f>
        <v>45.75</v>
      </c>
      <c r="L38" s="259">
        <f t="shared" si="1"/>
        <v>4.8229166666666661</v>
      </c>
      <c r="M38" s="259">
        <f t="shared" si="2"/>
        <v>1.2057291666666665</v>
      </c>
      <c r="N38" s="259">
        <f t="shared" si="3"/>
        <v>99.838639672939067</v>
      </c>
      <c r="O38" s="259">
        <f t="shared" si="4"/>
        <v>99.837939628136212</v>
      </c>
      <c r="P38" s="260">
        <f t="shared" si="5"/>
        <v>46.137500000000003</v>
      </c>
      <c r="Q38" s="259">
        <f t="shared" si="6"/>
        <v>11.534375000000001</v>
      </c>
      <c r="R38" s="259">
        <f t="shared" si="7"/>
        <v>98.462701612903231</v>
      </c>
      <c r="S38" s="259">
        <f t="shared" si="8"/>
        <v>98.449680779569889</v>
      </c>
    </row>
    <row r="39" spans="1:19" s="71" customFormat="1" ht="27.75" customHeight="1" x14ac:dyDescent="0.25">
      <c r="A39" s="242">
        <v>31</v>
      </c>
      <c r="B39" s="242" t="s">
        <v>80</v>
      </c>
      <c r="C39" s="244">
        <v>1</v>
      </c>
      <c r="D39" s="244">
        <v>1</v>
      </c>
      <c r="E39" s="244">
        <v>64</v>
      </c>
      <c r="F39" s="251">
        <v>0.35069444444444442</v>
      </c>
      <c r="G39" s="243">
        <f>'july-2019 II '!G39+F39</f>
        <v>1.0388888888888888</v>
      </c>
      <c r="H39" s="251">
        <v>1.4805555555555554</v>
      </c>
      <c r="I39" s="251">
        <v>0.45833333333333331</v>
      </c>
      <c r="J39" s="258">
        <f t="shared" si="0"/>
        <v>1.9388888888888887</v>
      </c>
      <c r="K39" s="258">
        <f>'july-2019 II '!K39+J39</f>
        <v>6.5527777777777771</v>
      </c>
      <c r="L39" s="259">
        <f t="shared" si="1"/>
        <v>2.2895833333333329</v>
      </c>
      <c r="M39" s="259">
        <f t="shared" si="2"/>
        <v>2.2895833333333329</v>
      </c>
      <c r="N39" s="259">
        <f t="shared" si="3"/>
        <v>99.739396654719243</v>
      </c>
      <c r="O39" s="259">
        <f t="shared" si="4"/>
        <v>99.692260304659499</v>
      </c>
      <c r="P39" s="260">
        <f t="shared" si="5"/>
        <v>7.5916666666666659</v>
      </c>
      <c r="Q39" s="259">
        <f t="shared" si="6"/>
        <v>7.5916666666666659</v>
      </c>
      <c r="R39" s="259">
        <f t="shared" si="7"/>
        <v>99.119250298685785</v>
      </c>
      <c r="S39" s="259">
        <f t="shared" si="8"/>
        <v>98.979614695340501</v>
      </c>
    </row>
    <row r="40" spans="1:19" s="103" customFormat="1" ht="27.75" customHeight="1" x14ac:dyDescent="0.25">
      <c r="A40" s="286">
        <v>32</v>
      </c>
      <c r="B40" s="286" t="s">
        <v>81</v>
      </c>
      <c r="C40" s="286">
        <v>13</v>
      </c>
      <c r="D40" s="286">
        <v>13</v>
      </c>
      <c r="E40" s="286">
        <v>686</v>
      </c>
      <c r="F40" s="287">
        <v>0.37291666666666662</v>
      </c>
      <c r="G40" s="287">
        <f>'july-2019 II '!G40+F40</f>
        <v>2.5187500000000003</v>
      </c>
      <c r="H40" s="287">
        <v>10.222222222222223</v>
      </c>
      <c r="I40" s="287">
        <v>3.2534722222222219</v>
      </c>
      <c r="J40" s="287">
        <f t="shared" si="0"/>
        <v>13.475694444444445</v>
      </c>
      <c r="K40" s="287">
        <f>'july-2019 II '!K40+J40</f>
        <v>62.080555555555556</v>
      </c>
      <c r="L40" s="275">
        <f t="shared" si="1"/>
        <v>13.848611111111111</v>
      </c>
      <c r="M40" s="275">
        <f t="shared" si="2"/>
        <v>1.0652777777777778</v>
      </c>
      <c r="N40" s="275">
        <f t="shared" si="3"/>
        <v>99.860673134362642</v>
      </c>
      <c r="O40" s="275">
        <f t="shared" si="4"/>
        <v>99.856817502986857</v>
      </c>
      <c r="P40" s="288">
        <f t="shared" si="5"/>
        <v>64.59930555555556</v>
      </c>
      <c r="Q40" s="275">
        <f t="shared" si="6"/>
        <v>4.9691773504273504</v>
      </c>
      <c r="R40" s="275">
        <f t="shared" si="7"/>
        <v>99.358141485157603</v>
      </c>
      <c r="S40" s="275">
        <f t="shared" si="8"/>
        <v>99.33209981849096</v>
      </c>
    </row>
    <row r="41" spans="1:19" s="71" customFormat="1" ht="27.75" customHeight="1" x14ac:dyDescent="0.25">
      <c r="A41" s="242">
        <v>33</v>
      </c>
      <c r="B41" s="255" t="s">
        <v>82</v>
      </c>
      <c r="C41" s="247">
        <v>5</v>
      </c>
      <c r="D41" s="255">
        <v>5</v>
      </c>
      <c r="E41" s="268">
        <v>199</v>
      </c>
      <c r="F41" s="269">
        <v>0.26805555555555555</v>
      </c>
      <c r="G41" s="243">
        <f>'july-2019 II '!G41+F41</f>
        <v>0.48958333333333331</v>
      </c>
      <c r="H41" s="270">
        <v>3.6701388888888888</v>
      </c>
      <c r="I41" s="270">
        <v>1.5458333333333334</v>
      </c>
      <c r="J41" s="258">
        <f t="shared" si="0"/>
        <v>5.2159722222222218</v>
      </c>
      <c r="K41" s="258">
        <f>'july-2019 II '!K41+J41</f>
        <v>13.572916666666666</v>
      </c>
      <c r="L41" s="259">
        <f t="shared" si="1"/>
        <v>5.4840277777777775</v>
      </c>
      <c r="M41" s="259">
        <f t="shared" si="2"/>
        <v>1.0968055555555556</v>
      </c>
      <c r="N41" s="259">
        <f t="shared" si="3"/>
        <v>99.859785692951021</v>
      </c>
      <c r="O41" s="259">
        <f t="shared" si="4"/>
        <v>99.852579898446834</v>
      </c>
      <c r="P41" s="260">
        <f t="shared" si="5"/>
        <v>14.0625</v>
      </c>
      <c r="Q41" s="259">
        <f t="shared" si="6"/>
        <v>2.8125</v>
      </c>
      <c r="R41" s="259">
        <f t="shared" si="7"/>
        <v>99.635136648745529</v>
      </c>
      <c r="S41" s="259">
        <f t="shared" si="8"/>
        <v>99.621975806451616</v>
      </c>
    </row>
    <row r="42" spans="1:19" s="71" customFormat="1" ht="27.75" customHeight="1" x14ac:dyDescent="0.25">
      <c r="A42" s="242">
        <v>34</v>
      </c>
      <c r="B42" s="242" t="s">
        <v>83</v>
      </c>
      <c r="C42" s="247">
        <v>1</v>
      </c>
      <c r="D42" s="242">
        <v>1</v>
      </c>
      <c r="E42" s="268">
        <v>47</v>
      </c>
      <c r="F42" s="270">
        <v>3.125E-2</v>
      </c>
      <c r="G42" s="243">
        <f>'july-2019 II '!G42+F42</f>
        <v>1.1145833333333335</v>
      </c>
      <c r="H42" s="270">
        <v>0.51041666666666663</v>
      </c>
      <c r="I42" s="270">
        <v>7.9861111111111105E-2</v>
      </c>
      <c r="J42" s="258">
        <f t="shared" si="0"/>
        <v>0.59027777777777768</v>
      </c>
      <c r="K42" s="258">
        <f>'july-2019 II '!K42+J42</f>
        <v>2.364583333333333</v>
      </c>
      <c r="L42" s="259">
        <f t="shared" si="1"/>
        <v>0.62152777777777768</v>
      </c>
      <c r="M42" s="259">
        <f t="shared" si="2"/>
        <v>0.62152777777777768</v>
      </c>
      <c r="N42" s="259">
        <f t="shared" si="3"/>
        <v>99.920661589008347</v>
      </c>
      <c r="O42" s="259">
        <f t="shared" si="4"/>
        <v>99.916461320191146</v>
      </c>
      <c r="P42" s="260">
        <f t="shared" si="5"/>
        <v>3.4791666666666665</v>
      </c>
      <c r="Q42" s="259">
        <f t="shared" si="6"/>
        <v>3.4791666666666665</v>
      </c>
      <c r="R42" s="259">
        <f t="shared" si="7"/>
        <v>99.682179659498203</v>
      </c>
      <c r="S42" s="259">
        <f t="shared" si="8"/>
        <v>99.532370071684596</v>
      </c>
    </row>
    <row r="43" spans="1:19" s="71" customFormat="1" ht="27.75" customHeight="1" x14ac:dyDescent="0.25">
      <c r="A43" s="242">
        <v>35</v>
      </c>
      <c r="B43" s="242" t="s">
        <v>84</v>
      </c>
      <c r="C43" s="247">
        <v>1</v>
      </c>
      <c r="D43" s="242">
        <v>1</v>
      </c>
      <c r="E43" s="268">
        <v>71</v>
      </c>
      <c r="F43" s="270">
        <v>8.3333333333333329E-2</v>
      </c>
      <c r="G43" s="243">
        <f>'july-2019 II '!G43+F43</f>
        <v>0.4513888888888889</v>
      </c>
      <c r="H43" s="270">
        <v>1.4277777777777778</v>
      </c>
      <c r="I43" s="270">
        <v>0.17222222222222225</v>
      </c>
      <c r="J43" s="258">
        <f t="shared" si="0"/>
        <v>1.6</v>
      </c>
      <c r="K43" s="258">
        <f>'july-2019 II '!K43+J43</f>
        <v>8.0729166666666661</v>
      </c>
      <c r="L43" s="259">
        <f t="shared" si="1"/>
        <v>1.6833333333333333</v>
      </c>
      <c r="M43" s="259">
        <f t="shared" si="2"/>
        <v>1.6833333333333333</v>
      </c>
      <c r="N43" s="259">
        <f t="shared" si="3"/>
        <v>99.784946236559136</v>
      </c>
      <c r="O43" s="259">
        <f t="shared" si="4"/>
        <v>99.773745519713259</v>
      </c>
      <c r="P43" s="260">
        <f t="shared" si="5"/>
        <v>8.5243055555555554</v>
      </c>
      <c r="Q43" s="259">
        <f t="shared" si="6"/>
        <v>8.5243055555555554</v>
      </c>
      <c r="R43" s="259">
        <f t="shared" si="7"/>
        <v>98.914930555555557</v>
      </c>
      <c r="S43" s="259">
        <f t="shared" si="8"/>
        <v>98.854260005973728</v>
      </c>
    </row>
    <row r="44" spans="1:19" s="71" customFormat="1" ht="27.75" customHeight="1" x14ac:dyDescent="0.25">
      <c r="A44" s="242">
        <v>36</v>
      </c>
      <c r="B44" s="242" t="s">
        <v>85</v>
      </c>
      <c r="C44" s="247">
        <v>1</v>
      </c>
      <c r="D44" s="242">
        <v>1</v>
      </c>
      <c r="E44" s="268">
        <v>95</v>
      </c>
      <c r="F44" s="270">
        <v>4.5138888888888951E-2</v>
      </c>
      <c r="G44" s="243">
        <f>'july-2019 II '!G44+F44</f>
        <v>0.6215277777777779</v>
      </c>
      <c r="H44" s="270">
        <v>0.63541666666666696</v>
      </c>
      <c r="I44" s="270">
        <v>0.100694444444444</v>
      </c>
      <c r="J44" s="258">
        <f t="shared" si="0"/>
        <v>0.73611111111111094</v>
      </c>
      <c r="K44" s="258">
        <f>'july-2019 II '!K44+J44</f>
        <v>3.9513888888888884</v>
      </c>
      <c r="L44" s="259">
        <f t="shared" si="1"/>
        <v>0.78124999999999989</v>
      </c>
      <c r="M44" s="259">
        <f t="shared" si="2"/>
        <v>0.78124999999999989</v>
      </c>
      <c r="N44" s="259">
        <f t="shared" si="3"/>
        <v>99.901060334528083</v>
      </c>
      <c r="O44" s="259">
        <f t="shared" si="4"/>
        <v>99.894993279569889</v>
      </c>
      <c r="P44" s="260">
        <f t="shared" si="5"/>
        <v>4.5729166666666661</v>
      </c>
      <c r="Q44" s="259">
        <f t="shared" si="6"/>
        <v>4.5729166666666661</v>
      </c>
      <c r="R44" s="259">
        <f t="shared" si="7"/>
        <v>99.468899342891277</v>
      </c>
      <c r="S44" s="259">
        <f t="shared" si="8"/>
        <v>99.385360663082452</v>
      </c>
    </row>
    <row r="45" spans="1:19" s="71" customFormat="1" ht="27.75" customHeight="1" x14ac:dyDescent="0.25">
      <c r="A45" s="242">
        <v>37</v>
      </c>
      <c r="B45" s="242" t="s">
        <v>86</v>
      </c>
      <c r="C45" s="244">
        <v>3</v>
      </c>
      <c r="D45" s="242">
        <v>3</v>
      </c>
      <c r="E45" s="268">
        <v>183</v>
      </c>
      <c r="F45" s="270">
        <v>5.2083333333333336E-2</v>
      </c>
      <c r="G45" s="243">
        <f>'july-2019 II '!G45+F45</f>
        <v>0.44791666666666663</v>
      </c>
      <c r="H45" s="270">
        <v>1.8055555555555558</v>
      </c>
      <c r="I45" s="270">
        <v>0.3923611111111111</v>
      </c>
      <c r="J45" s="258">
        <f t="shared" si="0"/>
        <v>2.197916666666667</v>
      </c>
      <c r="K45" s="258">
        <f>'july-2019 II '!K45+J45</f>
        <v>11.871527777777779</v>
      </c>
      <c r="L45" s="259">
        <f t="shared" si="1"/>
        <v>2.2500000000000004</v>
      </c>
      <c r="M45" s="259">
        <f t="shared" si="2"/>
        <v>0.75000000000000011</v>
      </c>
      <c r="N45" s="259">
        <f t="shared" si="3"/>
        <v>99.901527031063324</v>
      </c>
      <c r="O45" s="259">
        <f t="shared" si="4"/>
        <v>99.899193548387103</v>
      </c>
      <c r="P45" s="260">
        <f t="shared" si="5"/>
        <v>12.319444444444445</v>
      </c>
      <c r="Q45" s="259">
        <f t="shared" si="6"/>
        <v>4.1064814814814818</v>
      </c>
      <c r="R45" s="259">
        <f t="shared" si="7"/>
        <v>99.468121515332527</v>
      </c>
      <c r="S45" s="259">
        <f t="shared" si="8"/>
        <v>99.448053564317007</v>
      </c>
    </row>
    <row r="46" spans="1:19" s="71" customFormat="1" ht="27.75" customHeight="1" x14ac:dyDescent="0.25">
      <c r="A46" s="242">
        <v>38</v>
      </c>
      <c r="B46" s="242" t="s">
        <v>87</v>
      </c>
      <c r="C46" s="244">
        <v>4</v>
      </c>
      <c r="D46" s="242">
        <v>4</v>
      </c>
      <c r="E46" s="268">
        <v>301</v>
      </c>
      <c r="F46" s="270">
        <v>0.54652777777777783</v>
      </c>
      <c r="G46" s="243">
        <f>'july-2019 II '!G46+F46</f>
        <v>2.5039120370370371</v>
      </c>
      <c r="H46" s="270">
        <v>3.0833333333333335</v>
      </c>
      <c r="I46" s="270">
        <v>0.28888888888888892</v>
      </c>
      <c r="J46" s="258">
        <f t="shared" si="0"/>
        <v>3.3722222222222222</v>
      </c>
      <c r="K46" s="258">
        <f>'july-2019 II '!K46+J46</f>
        <v>13.281250000000004</v>
      </c>
      <c r="L46" s="259">
        <f t="shared" si="1"/>
        <v>3.9187500000000002</v>
      </c>
      <c r="M46" s="259">
        <f t="shared" si="2"/>
        <v>0.97968750000000004</v>
      </c>
      <c r="N46" s="259">
        <f t="shared" si="3"/>
        <v>99.88668608124253</v>
      </c>
      <c r="O46" s="259">
        <f t="shared" si="4"/>
        <v>99.868321572580655</v>
      </c>
      <c r="P46" s="260">
        <f t="shared" si="5"/>
        <v>15.78516203703704</v>
      </c>
      <c r="Q46" s="259">
        <f t="shared" si="6"/>
        <v>3.9462905092592599</v>
      </c>
      <c r="R46" s="259">
        <f t="shared" si="7"/>
        <v>99.553721438172033</v>
      </c>
      <c r="S46" s="259">
        <f t="shared" si="8"/>
        <v>99.469584608970521</v>
      </c>
    </row>
    <row r="47" spans="1:19" s="71" customFormat="1" ht="27.75" customHeight="1" x14ac:dyDescent="0.25">
      <c r="A47" s="242">
        <v>39</v>
      </c>
      <c r="B47" s="242" t="s">
        <v>88</v>
      </c>
      <c r="C47" s="247">
        <v>24</v>
      </c>
      <c r="D47" s="11">
        <v>23</v>
      </c>
      <c r="E47" s="19">
        <v>1591</v>
      </c>
      <c r="F47" s="270">
        <v>0.59722222222222221</v>
      </c>
      <c r="G47" s="243">
        <f>'july-2019 II '!G47+F47</f>
        <v>15.941898148148146</v>
      </c>
      <c r="H47" s="270">
        <v>46.909722222222221</v>
      </c>
      <c r="I47" s="270">
        <v>16.267361111111111</v>
      </c>
      <c r="J47" s="270">
        <f t="shared" si="0"/>
        <v>63.177083333333329</v>
      </c>
      <c r="K47" s="270">
        <f>'july-2019 II '!K47+J47</f>
        <v>288.60902777777778</v>
      </c>
      <c r="L47" s="259">
        <f t="shared" si="1"/>
        <v>63.77430555555555</v>
      </c>
      <c r="M47" s="259">
        <f t="shared" si="2"/>
        <v>2.6572627314814814</v>
      </c>
      <c r="N47" s="259">
        <f t="shared" si="3"/>
        <v>99.646185689217447</v>
      </c>
      <c r="O47" s="259">
        <f t="shared" si="4"/>
        <v>99.642841030714862</v>
      </c>
      <c r="P47" s="260">
        <f t="shared" si="5"/>
        <v>304.55092592592592</v>
      </c>
      <c r="Q47" s="259">
        <f t="shared" si="6"/>
        <v>12.689621913580247</v>
      </c>
      <c r="R47" s="259">
        <f t="shared" si="7"/>
        <v>98.383686000348476</v>
      </c>
      <c r="S47" s="259">
        <f t="shared" si="8"/>
        <v>98.294405656776831</v>
      </c>
    </row>
    <row r="48" spans="1:19" s="71" customFormat="1" ht="27.75" customHeight="1" x14ac:dyDescent="0.25">
      <c r="A48" s="242">
        <v>40</v>
      </c>
      <c r="B48" s="242" t="s">
        <v>89</v>
      </c>
      <c r="C48" s="247">
        <v>8</v>
      </c>
      <c r="D48" s="11">
        <v>8</v>
      </c>
      <c r="E48" s="19">
        <v>436</v>
      </c>
      <c r="F48" s="270">
        <v>1.2847222222222221</v>
      </c>
      <c r="G48" s="243">
        <f>'july-2019 II '!G48+F48</f>
        <v>10.385416666666666</v>
      </c>
      <c r="H48" s="270">
        <v>8.718055555555555</v>
      </c>
      <c r="I48" s="270">
        <v>6.8166666666666664</v>
      </c>
      <c r="J48" s="270">
        <f t="shared" si="0"/>
        <v>15.534722222222221</v>
      </c>
      <c r="K48" s="270">
        <f>'july-2019 II '!K48+J48</f>
        <v>50.71458333333333</v>
      </c>
      <c r="L48" s="259">
        <f t="shared" si="1"/>
        <v>16.819444444444443</v>
      </c>
      <c r="M48" s="259">
        <f t="shared" si="2"/>
        <v>2.1024305555555554</v>
      </c>
      <c r="N48" s="259">
        <f t="shared" si="3"/>
        <v>99.738999962664266</v>
      </c>
      <c r="O48" s="259">
        <f t="shared" si="4"/>
        <v>99.717415247909202</v>
      </c>
      <c r="P48" s="260">
        <f t="shared" si="5"/>
        <v>61.099999999999994</v>
      </c>
      <c r="Q48" s="259">
        <f t="shared" si="6"/>
        <v>7.6374999999999993</v>
      </c>
      <c r="R48" s="259">
        <f t="shared" si="7"/>
        <v>99.147940468189972</v>
      </c>
      <c r="S48" s="259">
        <f t="shared" si="8"/>
        <v>98.973454301075265</v>
      </c>
    </row>
    <row r="49" spans="1:19" s="71" customFormat="1" ht="27.75" customHeight="1" x14ac:dyDescent="0.25">
      <c r="A49" s="242">
        <v>41</v>
      </c>
      <c r="B49" s="242" t="s">
        <v>90</v>
      </c>
      <c r="C49" s="247">
        <v>11</v>
      </c>
      <c r="D49" s="11">
        <v>11</v>
      </c>
      <c r="E49" s="19">
        <v>477</v>
      </c>
      <c r="F49" s="270">
        <v>4.2416666666666663</v>
      </c>
      <c r="G49" s="243">
        <f>'july-2019 II '!G49+F49</f>
        <v>18.875694444444441</v>
      </c>
      <c r="H49" s="270">
        <v>16.487500000000001</v>
      </c>
      <c r="I49" s="270">
        <v>11.683333333333332</v>
      </c>
      <c r="J49" s="270">
        <f t="shared" si="0"/>
        <v>28.170833333333334</v>
      </c>
      <c r="K49" s="270">
        <f>'july-2019 II '!K49+J49</f>
        <v>92.523611111111109</v>
      </c>
      <c r="L49" s="259">
        <f t="shared" si="1"/>
        <v>32.412500000000001</v>
      </c>
      <c r="M49" s="259">
        <f t="shared" si="2"/>
        <v>2.9465909090909093</v>
      </c>
      <c r="N49" s="259">
        <f t="shared" si="3"/>
        <v>99.655781606386441</v>
      </c>
      <c r="O49" s="259">
        <f t="shared" si="4"/>
        <v>99.6039528347996</v>
      </c>
      <c r="P49" s="260">
        <f t="shared" si="5"/>
        <v>111.39930555555554</v>
      </c>
      <c r="Q49" s="259">
        <f t="shared" si="6"/>
        <v>10.127209595959595</v>
      </c>
      <c r="R49" s="259">
        <f t="shared" si="7"/>
        <v>98.869457342239613</v>
      </c>
      <c r="S49" s="259">
        <f t="shared" si="8"/>
        <v>98.638815914521558</v>
      </c>
    </row>
    <row r="50" spans="1:19" s="103" customFormat="1" ht="27.75" customHeight="1" x14ac:dyDescent="0.25">
      <c r="A50" s="256"/>
      <c r="B50" s="257" t="s">
        <v>91</v>
      </c>
      <c r="C50" s="271">
        <f t="shared" ref="C50:I50" si="9">SUM(C8:C49)</f>
        <v>160</v>
      </c>
      <c r="D50" s="271">
        <f t="shared" si="9"/>
        <v>159</v>
      </c>
      <c r="E50" s="271">
        <f t="shared" si="9"/>
        <v>8456</v>
      </c>
      <c r="F50" s="272">
        <f t="shared" si="9"/>
        <v>20.983333333333338</v>
      </c>
      <c r="G50" s="273">
        <f t="shared" si="9"/>
        <v>101.78986574074077</v>
      </c>
      <c r="H50" s="274">
        <f t="shared" si="9"/>
        <v>174.16458333333335</v>
      </c>
      <c r="I50" s="274">
        <f t="shared" si="9"/>
        <v>108.46666666666665</v>
      </c>
      <c r="J50" s="274">
        <f>H50+I50</f>
        <v>282.63125000000002</v>
      </c>
      <c r="K50" s="273">
        <f>SUM(K8:K49)</f>
        <v>1105.4359444444442</v>
      </c>
      <c r="L50" s="275">
        <f>SUM(L8:L49)</f>
        <v>301.93680555555551</v>
      </c>
      <c r="M50" s="276">
        <f>L50/C50</f>
        <v>1.887105034722222</v>
      </c>
      <c r="N50" s="276">
        <f>+((C50*24*31)-J50)/(C50*24*31)*100</f>
        <v>99.762574554771504</v>
      </c>
      <c r="O50" s="276">
        <f>+((C50*24*31)-L50)/(C50*24*31)*100</f>
        <v>99.74635685017175</v>
      </c>
      <c r="P50" s="277">
        <f t="shared" si="5"/>
        <v>1207.2258101851849</v>
      </c>
      <c r="Q50" s="276">
        <f t="shared" si="6"/>
        <v>7.5451613136574052</v>
      </c>
      <c r="R50" s="276">
        <f>+((C50*24*31)-K50)/(C50*24*31)*100</f>
        <v>99.071374374626643</v>
      </c>
      <c r="S50" s="276">
        <f>+((C50*24*31)-(G50+K50))*100/(C50*24*31)</f>
        <v>98.985865414830997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195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zoomScale="60" workbookViewId="0">
      <selection activeCell="H8" sqref="H8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.42578125" style="5" customWidth="1"/>
    <col min="5" max="5" width="10.85546875" style="5" customWidth="1"/>
    <col min="6" max="6" width="12.85546875" style="5" customWidth="1"/>
    <col min="7" max="7" width="15.28515625" style="5" customWidth="1"/>
    <col min="8" max="8" width="16.7109375" style="5" customWidth="1"/>
    <col min="9" max="9" width="15.28515625" style="5" customWidth="1"/>
    <col min="10" max="10" width="15" style="5" customWidth="1"/>
    <col min="11" max="11" width="16.140625" style="5" customWidth="1"/>
    <col min="12" max="12" width="17.5703125" style="5" customWidth="1"/>
    <col min="13" max="13" width="15.42578125" style="5" customWidth="1"/>
    <col min="14" max="14" width="10.85546875" style="5" customWidth="1"/>
    <col min="15" max="15" width="11.42578125" style="5" customWidth="1"/>
    <col min="16" max="17" width="14.5703125" style="5" customWidth="1"/>
    <col min="18" max="18" width="11.85546875" style="5" customWidth="1"/>
    <col min="19" max="19" width="13" style="5" customWidth="1"/>
    <col min="20" max="23" width="9.140625" style="5"/>
    <col min="24" max="24" width="11.5703125" style="5" bestFit="1" customWidth="1"/>
    <col min="25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70" t="s">
        <v>2</v>
      </c>
      <c r="R2" s="370"/>
      <c r="S2" s="370"/>
    </row>
    <row r="3" spans="1:25" ht="69" customHeight="1" x14ac:dyDescent="0.2">
      <c r="A3" s="371" t="s">
        <v>157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151</v>
      </c>
      <c r="F4" s="374" t="s">
        <v>152</v>
      </c>
      <c r="G4" s="374" t="s">
        <v>153</v>
      </c>
      <c r="H4" s="378" t="s">
        <v>154</v>
      </c>
      <c r="I4" s="378"/>
      <c r="J4" s="378"/>
      <c r="K4" s="379" t="s">
        <v>8</v>
      </c>
      <c r="L4" s="373" t="s">
        <v>155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7" t="s">
        <v>18</v>
      </c>
      <c r="I6" s="7" t="s">
        <v>19</v>
      </c>
      <c r="J6" s="7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57" customHeight="1" x14ac:dyDescent="0.2">
      <c r="A8" s="11">
        <v>1</v>
      </c>
      <c r="B8" s="11" t="s">
        <v>33</v>
      </c>
      <c r="C8" s="12">
        <v>45</v>
      </c>
      <c r="D8" s="12">
        <v>45</v>
      </c>
      <c r="E8" s="13">
        <v>2235</v>
      </c>
      <c r="F8" s="14">
        <v>12.800694444444444</v>
      </c>
      <c r="G8" s="15">
        <f t="shared" ref="G8:G13" si="0">F8</f>
        <v>12.800694444444444</v>
      </c>
      <c r="H8" s="15">
        <v>15.247222222222222</v>
      </c>
      <c r="I8" s="15">
        <v>9.6166666666666671</v>
      </c>
      <c r="J8" s="15">
        <f t="shared" ref="J8:J14" si="1">H8+I8</f>
        <v>24.863888888888887</v>
      </c>
      <c r="K8" s="16">
        <f t="shared" ref="K8:K13" si="2">J8</f>
        <v>24.863888888888887</v>
      </c>
      <c r="L8" s="16">
        <f t="shared" ref="L8:L13" si="3">F8+J8</f>
        <v>37.664583333333333</v>
      </c>
      <c r="M8" s="16">
        <f>L8/C8</f>
        <v>0.83699074074074076</v>
      </c>
      <c r="N8" s="17">
        <f>+((C8*24*30)-J8)/(C8*24*30)*100</f>
        <v>99.92325960219479</v>
      </c>
      <c r="O8" s="17">
        <f>+((C8*24*30)-L8)/(C8*24*30)*100</f>
        <v>99.88375128600822</v>
      </c>
      <c r="P8" s="18">
        <f t="shared" ref="P8:P14" si="4">+G8+K8</f>
        <v>37.664583333333333</v>
      </c>
      <c r="Q8" s="16">
        <f>P8/C8</f>
        <v>0.83699074074074076</v>
      </c>
      <c r="R8" s="17">
        <f>+((C8*24*30)-K8)/(C8*24*30)*100</f>
        <v>99.92325960219479</v>
      </c>
      <c r="S8" s="17">
        <f>+((C8*24*30)-(G8+K8))*100/(C8*24*30)</f>
        <v>99.88375128600822</v>
      </c>
      <c r="U8" s="11">
        <v>45</v>
      </c>
      <c r="V8" s="11">
        <v>45</v>
      </c>
      <c r="W8" s="19">
        <v>450</v>
      </c>
      <c r="X8" s="20">
        <v>5.239583333333333</v>
      </c>
      <c r="Y8" s="20">
        <f>X8+'[1]JAN-2019  -I'!Y8</f>
        <v>5.239583333333333</v>
      </c>
    </row>
    <row r="9" spans="1:25" s="26" customFormat="1" ht="57" customHeight="1" x14ac:dyDescent="0.2">
      <c r="A9" s="21">
        <v>2</v>
      </c>
      <c r="B9" s="21" t="s">
        <v>34</v>
      </c>
      <c r="C9" s="22">
        <v>8</v>
      </c>
      <c r="D9" s="22">
        <v>8</v>
      </c>
      <c r="E9" s="22">
        <v>3</v>
      </c>
      <c r="F9" s="23">
        <v>4.8611111111111112E-2</v>
      </c>
      <c r="G9" s="15">
        <f t="shared" si="0"/>
        <v>4.8611111111111112E-2</v>
      </c>
      <c r="H9" s="23">
        <v>0</v>
      </c>
      <c r="I9" s="23">
        <v>3.8645833333333335</v>
      </c>
      <c r="J9" s="23">
        <f t="shared" si="1"/>
        <v>3.8645833333333335</v>
      </c>
      <c r="K9" s="16">
        <f t="shared" si="2"/>
        <v>3.8645833333333335</v>
      </c>
      <c r="L9" s="16">
        <f t="shared" si="3"/>
        <v>3.9131944444444446</v>
      </c>
      <c r="M9" s="23">
        <f>L9/C9</f>
        <v>0.48914930555555558</v>
      </c>
      <c r="N9" s="24">
        <f>+((C9*24*30)-J9)/(C9*24*30)*100</f>
        <v>99.932906539351862</v>
      </c>
      <c r="O9" s="24">
        <f>+((C9*24*30)-L9)/(C9*24*30)*100</f>
        <v>99.932062596450621</v>
      </c>
      <c r="P9" s="25">
        <f t="shared" si="4"/>
        <v>3.9131944444444446</v>
      </c>
      <c r="Q9" s="23">
        <f>P9/C9</f>
        <v>0.48914930555555558</v>
      </c>
      <c r="R9" s="24">
        <f>+((C9*24*30)-K9)/(C9*24*30)*100</f>
        <v>99.932906539351862</v>
      </c>
      <c r="S9" s="24">
        <f>+((C9*24*30)-(G9+K9))*100/(C9*24*30)</f>
        <v>99.932062596450635</v>
      </c>
      <c r="U9" s="11">
        <v>8</v>
      </c>
      <c r="V9" s="11">
        <v>8</v>
      </c>
      <c r="W9" s="19">
        <v>1</v>
      </c>
      <c r="X9" s="20">
        <v>4.1666666666666664E-2</v>
      </c>
      <c r="Y9" s="20">
        <f>X9+'[1]JAN-2019  -I'!Y9</f>
        <v>4.1666666666666664E-2</v>
      </c>
    </row>
    <row r="10" spans="1:25" s="26" customFormat="1" ht="57" customHeight="1" x14ac:dyDescent="0.2">
      <c r="A10" s="21">
        <v>3</v>
      </c>
      <c r="B10" s="21" t="s">
        <v>35</v>
      </c>
      <c r="C10" s="22">
        <v>16</v>
      </c>
      <c r="D10" s="22">
        <v>16</v>
      </c>
      <c r="E10" s="22">
        <v>977</v>
      </c>
      <c r="F10" s="23">
        <v>0.875</v>
      </c>
      <c r="G10" s="15">
        <f t="shared" si="0"/>
        <v>0.875</v>
      </c>
      <c r="H10" s="23">
        <v>9.4375</v>
      </c>
      <c r="I10" s="23">
        <v>3.6423611111111112</v>
      </c>
      <c r="J10" s="23">
        <f t="shared" si="1"/>
        <v>13.079861111111111</v>
      </c>
      <c r="K10" s="16">
        <f t="shared" si="2"/>
        <v>13.079861111111111</v>
      </c>
      <c r="L10" s="16">
        <f t="shared" si="3"/>
        <v>13.954861111111111</v>
      </c>
      <c r="M10" s="23">
        <f>L10/C10</f>
        <v>0.87217881944444442</v>
      </c>
      <c r="N10" s="24">
        <f>+((C10*24*30)-J10)/(C10*24*30)*100</f>
        <v>99.886459538966051</v>
      </c>
      <c r="O10" s="24">
        <f>+((C10*24*30)-L10)/(C10*24*30)*100</f>
        <v>99.878864052854937</v>
      </c>
      <c r="P10" s="25">
        <f t="shared" si="4"/>
        <v>13.954861111111111</v>
      </c>
      <c r="Q10" s="23">
        <f>P10/C10</f>
        <v>0.87217881944444442</v>
      </c>
      <c r="R10" s="24">
        <f>+((C10*24*30)-K10)/(C10*24*30)*100</f>
        <v>99.886459538966051</v>
      </c>
      <c r="S10" s="24">
        <f>+((C10*24*30)-(G10+K10))*100/(C10*24*30)</f>
        <v>99.878864052854922</v>
      </c>
      <c r="U10" s="11">
        <v>16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57" customHeight="1" x14ac:dyDescent="0.2">
      <c r="A11" s="11">
        <v>4</v>
      </c>
      <c r="B11" s="11" t="s">
        <v>36</v>
      </c>
      <c r="C11" s="27">
        <v>4</v>
      </c>
      <c r="D11" s="27">
        <v>4</v>
      </c>
      <c r="E11" s="28">
        <v>184</v>
      </c>
      <c r="F11" s="29">
        <v>9.375E-2</v>
      </c>
      <c r="G11" s="15">
        <f t="shared" si="0"/>
        <v>9.375E-2</v>
      </c>
      <c r="H11" s="29">
        <v>2.85</v>
      </c>
      <c r="I11" s="29">
        <v>0.50694444444444442</v>
      </c>
      <c r="J11" s="16">
        <f t="shared" si="1"/>
        <v>3.3569444444444443</v>
      </c>
      <c r="K11" s="16">
        <f t="shared" si="2"/>
        <v>3.3569444444444443</v>
      </c>
      <c r="L11" s="16">
        <f t="shared" si="3"/>
        <v>3.4506944444444443</v>
      </c>
      <c r="M11" s="16">
        <f>L11/C11</f>
        <v>0.86267361111111107</v>
      </c>
      <c r="N11" s="17">
        <f>+((C11*24*30)-J11)/(C11*24*30)*100</f>
        <v>99.883439429012356</v>
      </c>
      <c r="O11" s="17">
        <f>+((C11*24*30)-L11)/(C11*24*30)*100</f>
        <v>99.880184220679013</v>
      </c>
      <c r="P11" s="18">
        <f t="shared" si="4"/>
        <v>3.4506944444444443</v>
      </c>
      <c r="Q11" s="16">
        <f>P11/C11</f>
        <v>0.86267361111111107</v>
      </c>
      <c r="R11" s="17">
        <f>+((C11*24*30)-K11)/(C11*24*30)*100</f>
        <v>99.883439429012356</v>
      </c>
      <c r="S11" s="17">
        <f>+((C11*24*30)-(G11+K11))*100/(C11*24*30)</f>
        <v>99.880184220679013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57" customHeight="1" x14ac:dyDescent="0.2">
      <c r="A12" s="21">
        <v>5</v>
      </c>
      <c r="B12" s="21" t="s">
        <v>37</v>
      </c>
      <c r="C12" s="33">
        <v>26</v>
      </c>
      <c r="D12" s="34">
        <v>25</v>
      </c>
      <c r="E12" s="34">
        <v>1105</v>
      </c>
      <c r="F12" s="23">
        <v>20</v>
      </c>
      <c r="G12" s="15">
        <f t="shared" si="0"/>
        <v>20</v>
      </c>
      <c r="H12" s="35">
        <v>10.240972222222222</v>
      </c>
      <c r="I12" s="35">
        <v>7.176388888888888</v>
      </c>
      <c r="J12" s="16">
        <f t="shared" si="1"/>
        <v>17.417361111111109</v>
      </c>
      <c r="K12" s="16">
        <f t="shared" si="2"/>
        <v>17.417361111111109</v>
      </c>
      <c r="L12" s="16">
        <f t="shared" si="3"/>
        <v>37.417361111111106</v>
      </c>
      <c r="M12" s="23">
        <v>0.87445652173913035</v>
      </c>
      <c r="N12" s="23">
        <v>99.891966921631777</v>
      </c>
      <c r="O12" s="23">
        <v>99.878547705314006</v>
      </c>
      <c r="P12" s="18">
        <f t="shared" si="4"/>
        <v>37.417361111111106</v>
      </c>
      <c r="Q12" s="23">
        <v>5.0452826086956524</v>
      </c>
      <c r="R12" s="23">
        <v>99.33379814143855</v>
      </c>
      <c r="S12" s="23">
        <v>99.299266304347839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57" customHeight="1" x14ac:dyDescent="0.2">
      <c r="A13" s="21">
        <v>6</v>
      </c>
      <c r="B13" s="21" t="s">
        <v>38</v>
      </c>
      <c r="C13" s="22">
        <v>26</v>
      </c>
      <c r="D13" s="22">
        <v>26</v>
      </c>
      <c r="E13" s="22">
        <v>1577</v>
      </c>
      <c r="F13" s="177">
        <v>0.13541666666666666</v>
      </c>
      <c r="G13" s="15">
        <f t="shared" si="0"/>
        <v>0.13541666666666666</v>
      </c>
      <c r="H13" s="39">
        <v>19.504166666666666</v>
      </c>
      <c r="I13" s="39">
        <v>11.029166666666667</v>
      </c>
      <c r="J13" s="23">
        <f t="shared" si="1"/>
        <v>30.533333333333331</v>
      </c>
      <c r="K13" s="16">
        <f t="shared" si="2"/>
        <v>30.533333333333331</v>
      </c>
      <c r="L13" s="16">
        <f t="shared" si="3"/>
        <v>30.668749999999999</v>
      </c>
      <c r="M13" s="23">
        <f>L13/C13</f>
        <v>1.1795673076923077</v>
      </c>
      <c r="N13" s="23">
        <f>+((C13*24*30)-J13)/(C13*24*30)*100</f>
        <v>99.836894586894587</v>
      </c>
      <c r="O13" s="23">
        <f>+((C13*24*30)-L13)/(C13*24*30)*100</f>
        <v>99.836171207264954</v>
      </c>
      <c r="P13" s="40">
        <f t="shared" si="4"/>
        <v>30.668749999999999</v>
      </c>
      <c r="Q13" s="23">
        <f>P13/C13</f>
        <v>1.1795673076923077</v>
      </c>
      <c r="R13" s="23">
        <f>+((C13*24*30)-K13)/(C13*24*30)*100</f>
        <v>99.836894586894587</v>
      </c>
      <c r="S13" s="23">
        <f>+((C13*24*30)-(G13+K13))*100/(C13*24*30)</f>
        <v>99.836171207264954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58.5" customHeight="1" x14ac:dyDescent="0.2">
      <c r="A14" s="382" t="s">
        <v>20</v>
      </c>
      <c r="B14" s="382"/>
      <c r="C14" s="42">
        <f t="shared" ref="C14:I14" si="5">SUM(C8:C13)</f>
        <v>125</v>
      </c>
      <c r="D14" s="42">
        <f t="shared" si="5"/>
        <v>124</v>
      </c>
      <c r="E14" s="42">
        <f t="shared" si="5"/>
        <v>6081</v>
      </c>
      <c r="F14" s="43">
        <f t="shared" si="5"/>
        <v>33.953472222222217</v>
      </c>
      <c r="G14" s="44">
        <f t="shared" si="5"/>
        <v>33.953472222222217</v>
      </c>
      <c r="H14" s="43">
        <f t="shared" si="5"/>
        <v>57.279861111111103</v>
      </c>
      <c r="I14" s="43">
        <f t="shared" si="5"/>
        <v>35.836111111111109</v>
      </c>
      <c r="J14" s="45">
        <f t="shared" si="1"/>
        <v>93.115972222222211</v>
      </c>
      <c r="K14" s="44">
        <f>SUM(K8:K13)</f>
        <v>93.115972222222211</v>
      </c>
      <c r="L14" s="43">
        <f>SUM(L8:L13)</f>
        <v>127.06944444444444</v>
      </c>
      <c r="M14" s="43">
        <f>L14/C14</f>
        <v>1.0165555555555554</v>
      </c>
      <c r="N14" s="43">
        <f>+((C14*24*30)-J14)/(C14*24*30)*100</f>
        <v>99.896537808641966</v>
      </c>
      <c r="O14" s="43">
        <f>+((C14*24*30)-L14)/(C14*24*30)*100</f>
        <v>99.858811728395068</v>
      </c>
      <c r="P14" s="46">
        <f t="shared" si="4"/>
        <v>127.06944444444443</v>
      </c>
      <c r="Q14" s="43">
        <f>P14/C14</f>
        <v>1.0165555555555554</v>
      </c>
      <c r="R14" s="43">
        <f>+((C14*24*30)-K14)/(C14*24*30)*100</f>
        <v>99.896537808641966</v>
      </c>
      <c r="S14" s="43">
        <f>+((C14*24*30)-(G14+K14))*100/(C14*24*30)</f>
        <v>99.858811728395068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X15" s="184"/>
    </row>
    <row r="16" spans="1:25" ht="96" customHeight="1" x14ac:dyDescent="0.2">
      <c r="A16" s="377" t="s">
        <v>40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5:12" ht="18.75" x14ac:dyDescent="0.2">
      <c r="E17" s="49"/>
    </row>
    <row r="18" spans="5:12" ht="18.75" x14ac:dyDescent="0.2">
      <c r="E18" s="11"/>
    </row>
    <row r="22" spans="5:12" ht="20.25" x14ac:dyDescent="0.3">
      <c r="H22" s="50" t="s">
        <v>41</v>
      </c>
      <c r="I22" s="50">
        <v>98.259722222222209</v>
      </c>
      <c r="J22" s="50" t="s">
        <v>42</v>
      </c>
      <c r="K22" s="50" t="s">
        <v>43</v>
      </c>
      <c r="L22" s="51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37"/>
  <sheetViews>
    <sheetView view="pageBreakPreview" topLeftCell="A7" zoomScale="60" zoomScaleNormal="130" workbookViewId="0">
      <selection activeCell="E17" sqref="E17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4.42578125" style="104" customWidth="1"/>
    <col min="5" max="5" width="15.140625" style="108" customWidth="1"/>
    <col min="6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7.8554687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4" s="53" customFormat="1" ht="63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4" s="53" customFormat="1" ht="23.25" x14ac:dyDescent="0.35">
      <c r="A2" s="384" t="s">
        <v>94</v>
      </c>
      <c r="B2" s="384"/>
      <c r="C2" s="384"/>
      <c r="D2" s="195"/>
      <c r="E2" s="57"/>
      <c r="F2" s="57"/>
      <c r="G2" s="57"/>
      <c r="H2" s="57"/>
      <c r="I2" s="57"/>
      <c r="J2" s="195"/>
      <c r="K2" s="195"/>
      <c r="L2" s="195"/>
      <c r="M2" s="195"/>
      <c r="N2" s="195"/>
      <c r="O2" s="195"/>
      <c r="P2" s="195"/>
      <c r="Q2" s="385" t="s">
        <v>95</v>
      </c>
      <c r="R2" s="385"/>
      <c r="S2" s="385"/>
    </row>
    <row r="3" spans="1:24" s="53" customFormat="1" ht="67.5" customHeight="1" x14ac:dyDescent="0.35">
      <c r="A3" s="404" t="s">
        <v>196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</row>
    <row r="4" spans="1:24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189</v>
      </c>
      <c r="F4" s="374" t="s">
        <v>190</v>
      </c>
      <c r="G4" s="374" t="s">
        <v>166</v>
      </c>
      <c r="H4" s="378" t="s">
        <v>191</v>
      </c>
      <c r="I4" s="378"/>
      <c r="J4" s="378"/>
      <c r="K4" s="379" t="s">
        <v>169</v>
      </c>
      <c r="L4" s="373" t="s">
        <v>192</v>
      </c>
      <c r="M4" s="373"/>
      <c r="N4" s="373"/>
      <c r="O4" s="373"/>
      <c r="P4" s="373" t="s">
        <v>10</v>
      </c>
      <c r="Q4" s="373"/>
      <c r="R4" s="373"/>
      <c r="S4" s="373"/>
    </row>
    <row r="5" spans="1:24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4" s="6" customFormat="1" ht="120" customHeight="1" x14ac:dyDescent="0.25">
      <c r="A6" s="373"/>
      <c r="B6" s="373"/>
      <c r="C6" s="376"/>
      <c r="D6" s="373"/>
      <c r="E6" s="376"/>
      <c r="F6" s="376"/>
      <c r="G6" s="376"/>
      <c r="H6" s="192" t="s">
        <v>18</v>
      </c>
      <c r="I6" s="192" t="s">
        <v>19</v>
      </c>
      <c r="J6" s="192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4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4" s="71" customFormat="1" ht="39.75" customHeight="1" x14ac:dyDescent="0.25">
      <c r="A8" s="65">
        <v>1</v>
      </c>
      <c r="B8" s="65" t="s">
        <v>98</v>
      </c>
      <c r="C8" s="227">
        <v>163</v>
      </c>
      <c r="D8" s="227">
        <v>163</v>
      </c>
      <c r="E8" s="228">
        <v>47685</v>
      </c>
      <c r="F8" s="67">
        <v>1.3895833333333332</v>
      </c>
      <c r="G8" s="67">
        <f>'july-2019 III '!G8+F8</f>
        <v>2.6187499999999995</v>
      </c>
      <c r="H8" s="67">
        <v>578.94006944444459</v>
      </c>
      <c r="I8" s="67">
        <v>527.76548611111116</v>
      </c>
      <c r="J8" s="112">
        <f>H8+I8</f>
        <v>1106.7055555555557</v>
      </c>
      <c r="K8" s="112">
        <f>'july-2019 III '!K8+J8</f>
        <v>1893.0993055555557</v>
      </c>
      <c r="L8" s="238">
        <f>F8+J8</f>
        <v>1108.0951388888891</v>
      </c>
      <c r="M8" s="238">
        <f>L8/C8</f>
        <v>6.7981296864349021</v>
      </c>
      <c r="N8" s="238">
        <f>+((C8*24*31)-J8)/(C8*24*31)*100</f>
        <v>99.087418731813145</v>
      </c>
      <c r="O8" s="238">
        <f>+((C8*24*31)-L8)/(C8*24*31)*100</f>
        <v>99.086272891608203</v>
      </c>
      <c r="P8" s="112">
        <f>+G8+K8</f>
        <v>1895.7180555555558</v>
      </c>
      <c r="Q8" s="238">
        <f>P8/C8</f>
        <v>11.630172119972736</v>
      </c>
      <c r="R8" s="238">
        <f>+((C8*24*31)-K8)/(C8*24*31)*100</f>
        <v>98.438964224589725</v>
      </c>
      <c r="S8" s="238">
        <f>+((C8*24*31)-(G8+K8))*100/(C8*24*31)</f>
        <v>98.436804822584307</v>
      </c>
      <c r="U8" s="71">
        <v>163</v>
      </c>
      <c r="V8" s="71">
        <v>163</v>
      </c>
    </row>
    <row r="9" spans="1:24" s="71" customFormat="1" ht="39.75" customHeight="1" x14ac:dyDescent="0.25">
      <c r="A9" s="65">
        <v>2</v>
      </c>
      <c r="B9" s="65" t="s">
        <v>99</v>
      </c>
      <c r="C9" s="198">
        <v>82</v>
      </c>
      <c r="D9" s="198">
        <v>82</v>
      </c>
      <c r="E9" s="198">
        <v>5845</v>
      </c>
      <c r="F9" s="199">
        <v>0.31736111111111109</v>
      </c>
      <c r="G9" s="67">
        <f>'july-2019 III '!G9+F9</f>
        <v>3.2312499999999997</v>
      </c>
      <c r="H9" s="199">
        <v>103.95069444444445</v>
      </c>
      <c r="I9" s="199">
        <v>124.80972222222222</v>
      </c>
      <c r="J9" s="112">
        <f t="shared" ref="J9:J19" si="0">H9+I9</f>
        <v>228.76041666666669</v>
      </c>
      <c r="K9" s="112">
        <f>'july-2019 III '!K9+J9</f>
        <v>1302.4159722222223</v>
      </c>
      <c r="L9" s="238">
        <f t="shared" ref="L9:L20" si="1">F9+J9</f>
        <v>229.07777777777778</v>
      </c>
      <c r="M9" s="238">
        <f t="shared" ref="M9:M20" si="2">L9/C9</f>
        <v>2.7936314363143633</v>
      </c>
      <c r="N9" s="238">
        <f t="shared" ref="N9:N20" si="3">+((C9*24*31)-J9)/(C9*24*31)*100</f>
        <v>99.625032099615353</v>
      </c>
      <c r="O9" s="238">
        <f t="shared" ref="O9:O20" si="4">+((C9*24*31)-L9)/(C9*24*31)*100</f>
        <v>99.624511903721185</v>
      </c>
      <c r="P9" s="112">
        <f t="shared" ref="P9:P21" si="5">+G9+K9</f>
        <v>1305.6472222222224</v>
      </c>
      <c r="Q9" s="238">
        <f t="shared" ref="Q9:Q21" si="6">P9/C9</f>
        <v>15.922527100271004</v>
      </c>
      <c r="R9" s="238">
        <f t="shared" ref="R9:R20" si="7">+((C9*24*31)-K9)/(C9*24*31)*100</f>
        <v>97.865171826281426</v>
      </c>
      <c r="S9" s="238">
        <f t="shared" ref="S9:S20" si="8">+((C9*24*31)-(G9+K9))*100/(C9*24*31)</f>
        <v>97.859875389748524</v>
      </c>
      <c r="U9" s="71">
        <v>80</v>
      </c>
      <c r="V9" s="71">
        <v>80</v>
      </c>
    </row>
    <row r="10" spans="1:24" s="71" customFormat="1" ht="39.75" customHeight="1" x14ac:dyDescent="0.25">
      <c r="A10" s="65">
        <v>3</v>
      </c>
      <c r="B10" s="115" t="s">
        <v>100</v>
      </c>
      <c r="C10" s="227">
        <v>37</v>
      </c>
      <c r="D10" s="227">
        <v>37</v>
      </c>
      <c r="E10" s="198">
        <v>1163</v>
      </c>
      <c r="F10" s="67">
        <v>0</v>
      </c>
      <c r="G10" s="67">
        <f>'july-2019 III '!G10+F10</f>
        <v>4.6527777777777779E-2</v>
      </c>
      <c r="H10" s="67">
        <v>54.429861111111109</v>
      </c>
      <c r="I10" s="67">
        <v>57.954166666666673</v>
      </c>
      <c r="J10" s="112">
        <f t="shared" si="0"/>
        <v>112.38402777777779</v>
      </c>
      <c r="K10" s="112">
        <f>'july-2019 III '!K10+J10</f>
        <v>431.89236111111109</v>
      </c>
      <c r="L10" s="238">
        <f t="shared" si="1"/>
        <v>112.38402777777779</v>
      </c>
      <c r="M10" s="238">
        <f t="shared" si="2"/>
        <v>3.0374061561561563</v>
      </c>
      <c r="N10" s="238">
        <f t="shared" si="3"/>
        <v>99.591746484387613</v>
      </c>
      <c r="O10" s="238">
        <f t="shared" si="4"/>
        <v>99.591746484387613</v>
      </c>
      <c r="P10" s="112">
        <f t="shared" si="5"/>
        <v>431.93888888888887</v>
      </c>
      <c r="Q10" s="238">
        <f t="shared" si="6"/>
        <v>11.674024024024023</v>
      </c>
      <c r="R10" s="238">
        <f t="shared" si="7"/>
        <v>98.431079769285418</v>
      </c>
      <c r="S10" s="238">
        <f t="shared" si="8"/>
        <v>98.43091074945913</v>
      </c>
      <c r="U10" s="71">
        <v>37</v>
      </c>
      <c r="V10" s="71">
        <v>37</v>
      </c>
      <c r="W10" s="71">
        <v>37</v>
      </c>
      <c r="X10" s="71">
        <v>27</v>
      </c>
    </row>
    <row r="11" spans="1:24" s="71" customFormat="1" ht="39.75" customHeight="1" x14ac:dyDescent="0.25">
      <c r="A11" s="65">
        <v>3</v>
      </c>
      <c r="B11" s="115" t="s">
        <v>101</v>
      </c>
      <c r="C11" s="227">
        <v>36</v>
      </c>
      <c r="D11" s="227">
        <v>36</v>
      </c>
      <c r="E11" s="198">
        <v>1487</v>
      </c>
      <c r="F11" s="67">
        <v>0</v>
      </c>
      <c r="G11" s="67">
        <f>'july-2019 III '!G11+F11</f>
        <v>5.2083333333333336E-2</v>
      </c>
      <c r="H11" s="67">
        <v>41.822916666666664</v>
      </c>
      <c r="I11" s="67">
        <v>45.34375</v>
      </c>
      <c r="J11" s="112">
        <f t="shared" si="0"/>
        <v>87.166666666666657</v>
      </c>
      <c r="K11" s="112">
        <f>'july-2019 III '!K11+J11</f>
        <v>477.81180555555557</v>
      </c>
      <c r="L11" s="238">
        <f t="shared" si="1"/>
        <v>87.166666666666657</v>
      </c>
      <c r="M11" s="238">
        <f t="shared" si="2"/>
        <v>2.4212962962962958</v>
      </c>
      <c r="N11" s="238">
        <f t="shared" si="3"/>
        <v>99.674556949422538</v>
      </c>
      <c r="O11" s="238">
        <f t="shared" si="4"/>
        <v>99.674556949422538</v>
      </c>
      <c r="P11" s="112">
        <f t="shared" si="5"/>
        <v>477.86388888888888</v>
      </c>
      <c r="Q11" s="238">
        <f t="shared" si="6"/>
        <v>13.273996913580246</v>
      </c>
      <c r="R11" s="238">
        <f t="shared" si="7"/>
        <v>98.216055086784806</v>
      </c>
      <c r="S11" s="238">
        <f t="shared" si="8"/>
        <v>98.215860629895118</v>
      </c>
      <c r="U11" s="71">
        <v>36</v>
      </c>
      <c r="V11" s="71">
        <v>36</v>
      </c>
      <c r="W11" s="71">
        <v>36</v>
      </c>
      <c r="X11" s="71">
        <v>29</v>
      </c>
    </row>
    <row r="12" spans="1:24" s="71" customFormat="1" ht="39.75" customHeight="1" x14ac:dyDescent="0.25">
      <c r="A12" s="65">
        <v>4</v>
      </c>
      <c r="B12" s="65" t="s">
        <v>34</v>
      </c>
      <c r="C12" s="229">
        <v>149</v>
      </c>
      <c r="D12" s="229">
        <v>149</v>
      </c>
      <c r="E12" s="230">
        <v>11691</v>
      </c>
      <c r="F12" s="231">
        <v>72.554861111111109</v>
      </c>
      <c r="G12" s="67">
        <f>'july-2019 III '!G12+F12</f>
        <v>179.35347222222225</v>
      </c>
      <c r="H12" s="231">
        <v>463.98958333333337</v>
      </c>
      <c r="I12" s="231">
        <v>368.57430555555561</v>
      </c>
      <c r="J12" s="112">
        <f t="shared" si="0"/>
        <v>832.56388888888898</v>
      </c>
      <c r="K12" s="112">
        <f>'july-2019 III '!K12+J12</f>
        <v>1886.4250000000002</v>
      </c>
      <c r="L12" s="238">
        <f t="shared" si="1"/>
        <v>905.11875000000009</v>
      </c>
      <c r="M12" s="238">
        <f t="shared" si="2"/>
        <v>6.0746224832214768</v>
      </c>
      <c r="N12" s="238">
        <f t="shared" si="3"/>
        <v>99.248968130828374</v>
      </c>
      <c r="O12" s="238">
        <f t="shared" si="4"/>
        <v>99.183518483437979</v>
      </c>
      <c r="P12" s="112">
        <f t="shared" si="5"/>
        <v>2065.7784722222223</v>
      </c>
      <c r="Q12" s="238">
        <f t="shared" si="6"/>
        <v>13.86428504847129</v>
      </c>
      <c r="R12" s="238">
        <f t="shared" si="7"/>
        <v>98.298310420725983</v>
      </c>
      <c r="S12" s="238">
        <f t="shared" si="8"/>
        <v>98.136520826818384</v>
      </c>
      <c r="U12" s="71">
        <v>146</v>
      </c>
      <c r="V12" s="71">
        <v>146</v>
      </c>
    </row>
    <row r="13" spans="1:24" s="71" customFormat="1" ht="39.75" customHeight="1" x14ac:dyDescent="0.25">
      <c r="A13" s="65">
        <v>5</v>
      </c>
      <c r="B13" s="65" t="s">
        <v>35</v>
      </c>
      <c r="C13" s="229">
        <v>129</v>
      </c>
      <c r="D13" s="229">
        <v>129</v>
      </c>
      <c r="E13" s="230">
        <v>30270</v>
      </c>
      <c r="F13" s="231">
        <v>0.32013888888888886</v>
      </c>
      <c r="G13" s="67">
        <f>'july-2019 III '!G13+F13</f>
        <v>0.56319444444444444</v>
      </c>
      <c r="H13" s="231">
        <v>733.84305555555557</v>
      </c>
      <c r="I13" s="231">
        <v>269.39097222222222</v>
      </c>
      <c r="J13" s="112">
        <f t="shared" si="0"/>
        <v>1003.2340277777778</v>
      </c>
      <c r="K13" s="112">
        <f>'july-2019 III '!K13+J13</f>
        <v>1640.35625</v>
      </c>
      <c r="L13" s="238">
        <f t="shared" si="1"/>
        <v>1003.5541666666667</v>
      </c>
      <c r="M13" s="238">
        <f t="shared" si="2"/>
        <v>7.7794896640826874</v>
      </c>
      <c r="N13" s="238">
        <f t="shared" si="3"/>
        <v>98.954703230205695</v>
      </c>
      <c r="O13" s="238">
        <f t="shared" si="4"/>
        <v>98.954369668806081</v>
      </c>
      <c r="P13" s="112">
        <f t="shared" si="5"/>
        <v>1640.9194444444445</v>
      </c>
      <c r="Q13" s="238">
        <f t="shared" si="6"/>
        <v>12.720305770887167</v>
      </c>
      <c r="R13" s="238">
        <f t="shared" si="7"/>
        <v>98.290868289989163</v>
      </c>
      <c r="S13" s="238">
        <f t="shared" si="8"/>
        <v>98.29028148240765</v>
      </c>
      <c r="U13" s="71">
        <v>129</v>
      </c>
      <c r="V13" s="71">
        <v>129</v>
      </c>
      <c r="W13" s="71">
        <v>84581.34</v>
      </c>
    </row>
    <row r="14" spans="1:24" s="71" customFormat="1" ht="39.75" customHeight="1" x14ac:dyDescent="0.25">
      <c r="A14" s="65">
        <v>6</v>
      </c>
      <c r="B14" s="65" t="s">
        <v>79</v>
      </c>
      <c r="C14" s="229">
        <v>105</v>
      </c>
      <c r="D14" s="229">
        <v>105</v>
      </c>
      <c r="E14" s="230">
        <v>6483</v>
      </c>
      <c r="F14" s="231">
        <v>0.81597222222222221</v>
      </c>
      <c r="G14" s="67">
        <f>'july-2019 III '!G14+F14</f>
        <v>3.78125</v>
      </c>
      <c r="H14" s="231">
        <v>102.08263888888889</v>
      </c>
      <c r="I14" s="231">
        <v>75.206944444444446</v>
      </c>
      <c r="J14" s="112">
        <f t="shared" si="0"/>
        <v>177.28958333333333</v>
      </c>
      <c r="K14" s="112">
        <f>'july-2019 III '!K14+J14</f>
        <v>635.57777777777778</v>
      </c>
      <c r="L14" s="238">
        <f t="shared" si="1"/>
        <v>178.10555555555555</v>
      </c>
      <c r="M14" s="238">
        <f t="shared" si="2"/>
        <v>1.6962433862433863</v>
      </c>
      <c r="N14" s="238">
        <f t="shared" si="3"/>
        <v>99.773054808841096</v>
      </c>
      <c r="O14" s="238">
        <f t="shared" si="4"/>
        <v>99.772010297547936</v>
      </c>
      <c r="P14" s="112">
        <f t="shared" si="5"/>
        <v>639.35902777777778</v>
      </c>
      <c r="Q14" s="238">
        <f t="shared" si="6"/>
        <v>6.0891335978835981</v>
      </c>
      <c r="R14" s="238">
        <f t="shared" si="7"/>
        <v>99.186408374580409</v>
      </c>
      <c r="S14" s="238">
        <f t="shared" si="8"/>
        <v>99.181568064800587</v>
      </c>
      <c r="U14" s="71">
        <v>100</v>
      </c>
      <c r="V14" s="71">
        <v>100</v>
      </c>
    </row>
    <row r="15" spans="1:24" s="71" customFormat="1" ht="39.75" customHeight="1" x14ac:dyDescent="0.25">
      <c r="A15" s="65">
        <v>7</v>
      </c>
      <c r="B15" s="65" t="s">
        <v>36</v>
      </c>
      <c r="C15" s="227">
        <v>129</v>
      </c>
      <c r="D15" s="227">
        <v>129</v>
      </c>
      <c r="E15" s="198">
        <v>7307</v>
      </c>
      <c r="F15" s="67">
        <v>1.25</v>
      </c>
      <c r="G15" s="67">
        <f>'july-2019 III '!G15+F15</f>
        <v>3.6388888888888893</v>
      </c>
      <c r="H15" s="67">
        <v>82.527083333333337</v>
      </c>
      <c r="I15" s="67">
        <v>100.74240740740741</v>
      </c>
      <c r="J15" s="112">
        <f t="shared" si="0"/>
        <v>183.26949074074076</v>
      </c>
      <c r="K15" s="112">
        <f>'july-2019 III '!K15+J15</f>
        <v>658.16560185185176</v>
      </c>
      <c r="L15" s="238">
        <f t="shared" si="1"/>
        <v>184.51949074074076</v>
      </c>
      <c r="M15" s="238">
        <f t="shared" si="2"/>
        <v>1.4303836491530291</v>
      </c>
      <c r="N15" s="238">
        <f t="shared" si="3"/>
        <v>99.809046542113919</v>
      </c>
      <c r="O15" s="238">
        <f t="shared" si="4"/>
        <v>99.80774413317836</v>
      </c>
      <c r="P15" s="112">
        <f t="shared" si="5"/>
        <v>661.80449074074068</v>
      </c>
      <c r="Q15" s="238">
        <f t="shared" si="6"/>
        <v>5.1302673700832608</v>
      </c>
      <c r="R15" s="238">
        <f t="shared" si="7"/>
        <v>99.31423939125213</v>
      </c>
      <c r="S15" s="238">
        <f t="shared" si="8"/>
        <v>99.31044793412859</v>
      </c>
      <c r="U15" s="71">
        <v>126</v>
      </c>
      <c r="V15" s="71">
        <v>126</v>
      </c>
    </row>
    <row r="16" spans="1:24" s="71" customFormat="1" ht="39.75" customHeight="1" x14ac:dyDescent="0.25">
      <c r="A16" s="65">
        <v>8</v>
      </c>
      <c r="B16" s="65" t="s">
        <v>37</v>
      </c>
      <c r="C16" s="227">
        <v>189</v>
      </c>
      <c r="D16" s="227">
        <v>189</v>
      </c>
      <c r="E16" s="198">
        <v>3085</v>
      </c>
      <c r="F16" s="199">
        <v>14.399999999999999</v>
      </c>
      <c r="G16" s="67">
        <f>'july-2019 III '!G16+F16</f>
        <v>28.461500000000001</v>
      </c>
      <c r="H16" s="199">
        <v>151</v>
      </c>
      <c r="I16" s="199">
        <v>113</v>
      </c>
      <c r="J16" s="112">
        <f t="shared" si="0"/>
        <v>264</v>
      </c>
      <c r="K16" s="112">
        <f>'july-2019 III '!K16+J16</f>
        <v>1136.24</v>
      </c>
      <c r="L16" s="238">
        <f t="shared" si="1"/>
        <v>278.39999999999998</v>
      </c>
      <c r="M16" s="238">
        <f t="shared" si="2"/>
        <v>1.4730158730158729</v>
      </c>
      <c r="N16" s="238">
        <f t="shared" si="3"/>
        <v>99.81225465096432</v>
      </c>
      <c r="O16" s="238">
        <f t="shared" si="4"/>
        <v>99.80201399556239</v>
      </c>
      <c r="P16" s="112">
        <f t="shared" si="5"/>
        <v>1164.7015000000001</v>
      </c>
      <c r="Q16" s="238">
        <f t="shared" si="6"/>
        <v>6.1624417989417992</v>
      </c>
      <c r="R16" s="238">
        <f t="shared" si="7"/>
        <v>99.191955396256475</v>
      </c>
      <c r="S16" s="238">
        <f t="shared" si="8"/>
        <v>99.17171481197019</v>
      </c>
      <c r="U16" s="71">
        <v>189</v>
      </c>
      <c r="V16" s="71">
        <v>189</v>
      </c>
    </row>
    <row r="17" spans="1:22" s="71" customFormat="1" ht="39.75" customHeight="1" x14ac:dyDescent="0.25">
      <c r="A17" s="65">
        <v>9</v>
      </c>
      <c r="B17" s="65" t="s">
        <v>38</v>
      </c>
      <c r="C17" s="227">
        <v>107</v>
      </c>
      <c r="D17" s="227">
        <v>107</v>
      </c>
      <c r="E17" s="198">
        <v>4661</v>
      </c>
      <c r="F17" s="199">
        <v>6.1236111111111109</v>
      </c>
      <c r="G17" s="199">
        <v>45.203009259259261</v>
      </c>
      <c r="H17" s="199">
        <v>125.96041666666667</v>
      </c>
      <c r="I17" s="199">
        <v>75.359722222222231</v>
      </c>
      <c r="J17" s="112">
        <f t="shared" si="0"/>
        <v>201.32013888888889</v>
      </c>
      <c r="K17" s="112">
        <f>'july-2019 III '!K17+J17</f>
        <v>920.12569444444443</v>
      </c>
      <c r="L17" s="238">
        <f t="shared" si="1"/>
        <v>207.44374999999999</v>
      </c>
      <c r="M17" s="238">
        <f t="shared" si="2"/>
        <v>1.9387266355140187</v>
      </c>
      <c r="N17" s="238">
        <f t="shared" si="3"/>
        <v>99.747110668665357</v>
      </c>
      <c r="O17" s="238">
        <f t="shared" si="4"/>
        <v>99.739418462968544</v>
      </c>
      <c r="P17" s="112">
        <f t="shared" si="5"/>
        <v>965.3287037037037</v>
      </c>
      <c r="Q17" s="238">
        <f t="shared" si="6"/>
        <v>9.021763586015922</v>
      </c>
      <c r="R17" s="238">
        <f t="shared" si="7"/>
        <v>98.844179360812419</v>
      </c>
      <c r="S17" s="238">
        <f t="shared" si="8"/>
        <v>98.787397367470973</v>
      </c>
      <c r="U17" s="71">
        <v>108</v>
      </c>
      <c r="V17" s="71">
        <v>108</v>
      </c>
    </row>
    <row r="18" spans="1:22" s="71" customFormat="1" ht="39.75" customHeight="1" x14ac:dyDescent="0.25">
      <c r="A18" s="65">
        <v>10</v>
      </c>
      <c r="B18" s="85" t="s">
        <v>102</v>
      </c>
      <c r="C18" s="232">
        <v>221</v>
      </c>
      <c r="D18" s="198">
        <v>221</v>
      </c>
      <c r="E18" s="232">
        <v>22738</v>
      </c>
      <c r="F18" s="67">
        <v>877.02083333333348</v>
      </c>
      <c r="G18" s="67">
        <f>'july-2019 III '!G18+F18</f>
        <v>924.17620370370389</v>
      </c>
      <c r="H18" s="67">
        <v>2076.3145833333333</v>
      </c>
      <c r="I18" s="67">
        <v>321.57291666666669</v>
      </c>
      <c r="J18" s="112">
        <f t="shared" si="0"/>
        <v>2397.8874999999998</v>
      </c>
      <c r="K18" s="112">
        <f>'july-2019 III '!K18+J18</f>
        <v>12511.250694444447</v>
      </c>
      <c r="L18" s="238">
        <f t="shared" si="1"/>
        <v>3274.9083333333333</v>
      </c>
      <c r="M18" s="238">
        <f t="shared" si="2"/>
        <v>14.818589743589744</v>
      </c>
      <c r="N18" s="238">
        <f t="shared" si="3"/>
        <v>98.541643859777153</v>
      </c>
      <c r="O18" s="238">
        <f t="shared" si="4"/>
        <v>98.008254066721818</v>
      </c>
      <c r="P18" s="112">
        <f t="shared" si="5"/>
        <v>13435.426898148151</v>
      </c>
      <c r="Q18" s="238">
        <f t="shared" si="6"/>
        <v>60.793786869448645</v>
      </c>
      <c r="R18" s="238">
        <f t="shared" si="7"/>
        <v>92.390861009071386</v>
      </c>
      <c r="S18" s="238">
        <f t="shared" si="8"/>
        <v>91.828792087439709</v>
      </c>
      <c r="U18" s="71">
        <v>215</v>
      </c>
      <c r="V18" s="71">
        <v>215</v>
      </c>
    </row>
    <row r="19" spans="1:22" s="71" customFormat="1" ht="39.75" customHeight="1" x14ac:dyDescent="0.25">
      <c r="A19" s="65">
        <v>11</v>
      </c>
      <c r="B19" s="65" t="s">
        <v>103</v>
      </c>
      <c r="C19" s="227">
        <v>113</v>
      </c>
      <c r="D19" s="227">
        <v>113</v>
      </c>
      <c r="E19" s="232">
        <v>1589</v>
      </c>
      <c r="F19" s="239">
        <v>1.0729166666666667</v>
      </c>
      <c r="G19" s="67">
        <f>'july-2019 III '!G19+F19</f>
        <v>6.2812500000000009</v>
      </c>
      <c r="H19" s="240">
        <v>8.03125</v>
      </c>
      <c r="I19" s="240">
        <v>82.245833333333337</v>
      </c>
      <c r="J19" s="112">
        <f t="shared" si="0"/>
        <v>90.277083333333337</v>
      </c>
      <c r="K19" s="112">
        <f>'july-2019 III '!K19+J19</f>
        <v>366.66527777777782</v>
      </c>
      <c r="L19" s="238">
        <f t="shared" si="1"/>
        <v>91.350000000000009</v>
      </c>
      <c r="M19" s="238">
        <f t="shared" si="2"/>
        <v>0.80840707964601777</v>
      </c>
      <c r="N19" s="238">
        <f t="shared" si="3"/>
        <v>99.892619322326894</v>
      </c>
      <c r="O19" s="238">
        <f t="shared" si="4"/>
        <v>99.891343134456179</v>
      </c>
      <c r="P19" s="112">
        <f t="shared" si="5"/>
        <v>372.94652777777782</v>
      </c>
      <c r="Q19" s="238">
        <f t="shared" si="6"/>
        <v>3.3004117502458215</v>
      </c>
      <c r="R19" s="238">
        <f t="shared" si="7"/>
        <v>99.563867544750011</v>
      </c>
      <c r="S19" s="238">
        <f t="shared" si="8"/>
        <v>99.556396270128246</v>
      </c>
      <c r="U19" s="71">
        <v>113</v>
      </c>
      <c r="V19" s="71">
        <v>113</v>
      </c>
    </row>
    <row r="20" spans="1:22" s="71" customFormat="1" ht="39.75" customHeight="1" x14ac:dyDescent="0.25">
      <c r="A20" s="65">
        <v>12</v>
      </c>
      <c r="B20" s="65" t="s">
        <v>69</v>
      </c>
      <c r="C20" s="227">
        <v>125</v>
      </c>
      <c r="D20" s="227">
        <v>125</v>
      </c>
      <c r="E20" s="198">
        <v>4969</v>
      </c>
      <c r="F20" s="233">
        <v>12.777083333333334</v>
      </c>
      <c r="G20" s="67">
        <f>'july-2019 III '!G20+F20</f>
        <v>42.347337962962968</v>
      </c>
      <c r="H20" s="233">
        <v>57.983483796296291</v>
      </c>
      <c r="I20" s="233">
        <v>208.82986111111111</v>
      </c>
      <c r="J20" s="112">
        <v>776.86805555555554</v>
      </c>
      <c r="K20" s="112">
        <f>'july-2019 III '!K20+J20</f>
        <v>2466.1020833333337</v>
      </c>
      <c r="L20" s="238">
        <f t="shared" si="1"/>
        <v>789.64513888888882</v>
      </c>
      <c r="M20" s="238">
        <f t="shared" si="2"/>
        <v>6.317161111111111</v>
      </c>
      <c r="N20" s="238">
        <f t="shared" si="3"/>
        <v>99.164658004778957</v>
      </c>
      <c r="O20" s="238">
        <f t="shared" si="4"/>
        <v>99.150919205495825</v>
      </c>
      <c r="P20" s="112">
        <f t="shared" si="5"/>
        <v>2508.4494212962968</v>
      </c>
      <c r="Q20" s="238">
        <f t="shared" si="6"/>
        <v>20.067595370370373</v>
      </c>
      <c r="R20" s="238">
        <f t="shared" si="7"/>
        <v>97.348277329749109</v>
      </c>
      <c r="S20" s="238">
        <f t="shared" si="8"/>
        <v>97.302742557745901</v>
      </c>
      <c r="U20" s="71">
        <v>126</v>
      </c>
      <c r="V20" s="71">
        <v>126</v>
      </c>
    </row>
    <row r="21" spans="1:22" s="103" customFormat="1" ht="27.75" customHeight="1" x14ac:dyDescent="0.25">
      <c r="A21" s="94"/>
      <c r="B21" s="95" t="s">
        <v>91</v>
      </c>
      <c r="C21" s="234">
        <f t="shared" ref="C21:I21" si="9">SUM(C8:C20)</f>
        <v>1585</v>
      </c>
      <c r="D21" s="234">
        <f t="shared" si="9"/>
        <v>1585</v>
      </c>
      <c r="E21" s="234">
        <f t="shared" si="9"/>
        <v>148973</v>
      </c>
      <c r="F21" s="235">
        <f t="shared" si="9"/>
        <v>988.04236111111118</v>
      </c>
      <c r="G21" s="236">
        <f t="shared" si="9"/>
        <v>1239.7547175925927</v>
      </c>
      <c r="H21" s="235">
        <f t="shared" si="9"/>
        <v>4580.8756365740746</v>
      </c>
      <c r="I21" s="235">
        <f t="shared" si="9"/>
        <v>2370.7960879629632</v>
      </c>
      <c r="J21" s="235">
        <f>H21+I21</f>
        <v>6951.6717245370382</v>
      </c>
      <c r="K21" s="226">
        <f>SUM(K8:K20)</f>
        <v>26326.127824074079</v>
      </c>
      <c r="L21" s="237">
        <f>SUM(L8:L20)</f>
        <v>8449.7687962962973</v>
      </c>
      <c r="M21" s="241">
        <f>L21/C21</f>
        <v>5.3310844140670648</v>
      </c>
      <c r="N21" s="241">
        <f>+((C21*24*31)-J21)/(C21*24*31)*100</f>
        <v>99.410495596779541</v>
      </c>
      <c r="O21" s="241">
        <f>+((C21*24*31)-L21)/(C21*24*31)*100</f>
        <v>99.283456395958723</v>
      </c>
      <c r="P21" s="226">
        <f t="shared" si="5"/>
        <v>27565.882541666673</v>
      </c>
      <c r="Q21" s="241">
        <f t="shared" si="6"/>
        <v>17.391724001051529</v>
      </c>
      <c r="R21" s="241">
        <f>+((C21*24*31)-K21)/(C21*24*31)*100</f>
        <v>97.767534359072442</v>
      </c>
      <c r="S21" s="241">
        <f>+((C21*24*31)-(G21+K21))*100/(C21*24*31)</f>
        <v>97.662402688030696</v>
      </c>
    </row>
    <row r="22" spans="1:22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22" ht="60" customHeight="1" x14ac:dyDescent="0.25">
      <c r="A23" s="407" t="s">
        <v>197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22" ht="18.75" x14ac:dyDescent="0.25">
      <c r="E25" s="172"/>
      <c r="F25" s="172"/>
      <c r="G25" s="173"/>
      <c r="H25" s="173"/>
      <c r="I25" s="173"/>
      <c r="J25" s="173"/>
    </row>
    <row r="26" spans="1:22" x14ac:dyDescent="0.25">
      <c r="E26" s="174"/>
      <c r="F26" s="174"/>
      <c r="G26" s="174"/>
      <c r="H26" s="174"/>
      <c r="I26" s="174"/>
      <c r="J26" s="175"/>
    </row>
    <row r="28" spans="1:22" x14ac:dyDescent="0.25">
      <c r="C28" s="104">
        <v>126</v>
      </c>
      <c r="D28" s="104">
        <v>9507</v>
      </c>
      <c r="E28" s="108">
        <v>11.168750000000001</v>
      </c>
      <c r="F28" s="108">
        <v>27.763310185185187</v>
      </c>
      <c r="G28" s="108" t="s">
        <v>182</v>
      </c>
      <c r="H28" s="108">
        <v>215.08194444444442</v>
      </c>
      <c r="I28" s="108">
        <v>776.86805555555554</v>
      </c>
    </row>
    <row r="29" spans="1:22" x14ac:dyDescent="0.25">
      <c r="K29" s="104" t="s">
        <v>182</v>
      </c>
    </row>
    <row r="30" spans="1:22" x14ac:dyDescent="0.25">
      <c r="H30" s="188" t="s">
        <v>182</v>
      </c>
      <c r="I30" s="118"/>
      <c r="N30" s="104">
        <v>82</v>
      </c>
      <c r="O30" s="104">
        <v>62</v>
      </c>
    </row>
    <row r="31" spans="1:22" x14ac:dyDescent="0.25">
      <c r="I31" s="118"/>
    </row>
    <row r="33" spans="6:12" x14ac:dyDescent="0.25">
      <c r="F33" s="108">
        <v>25</v>
      </c>
    </row>
    <row r="37" spans="6:12" x14ac:dyDescent="0.25">
      <c r="L37" s="104">
        <v>20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17"/>
  <sheetViews>
    <sheetView view="pageBreakPreview" topLeftCell="A4" zoomScale="55" zoomScaleNormal="55" zoomScaleSheetLayoutView="55" workbookViewId="0">
      <selection activeCell="A12" sqref="A12:S12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1.85546875" customWidth="1"/>
    <col min="5" max="5" width="14.5703125" customWidth="1"/>
    <col min="6" max="6" width="18.28515625" customWidth="1"/>
    <col min="7" max="7" width="16.85546875" customWidth="1"/>
    <col min="8" max="8" width="16.42578125" customWidth="1"/>
    <col min="9" max="9" width="14.28515625" customWidth="1"/>
    <col min="10" max="10" width="15.140625" customWidth="1"/>
    <col min="11" max="11" width="18" customWidth="1"/>
    <col min="12" max="12" width="19.5703125" customWidth="1"/>
    <col min="13" max="13" width="13.7109375" customWidth="1"/>
    <col min="14" max="14" width="12.5703125" customWidth="1"/>
    <col min="15" max="15" width="11.71093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212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201</v>
      </c>
      <c r="F3" s="411" t="s">
        <v>202</v>
      </c>
      <c r="G3" s="411" t="s">
        <v>166</v>
      </c>
      <c r="H3" s="414" t="s">
        <v>203</v>
      </c>
      <c r="I3" s="414"/>
      <c r="J3" s="414"/>
      <c r="K3" s="415" t="s">
        <v>169</v>
      </c>
      <c r="L3" s="373" t="s">
        <v>205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10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284" t="s">
        <v>18</v>
      </c>
      <c r="I5" s="284" t="s">
        <v>19</v>
      </c>
      <c r="J5" s="284" t="s">
        <v>20</v>
      </c>
      <c r="K5" s="417"/>
      <c r="L5" s="410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189">
        <v>1</v>
      </c>
      <c r="B6" s="189">
        <v>2</v>
      </c>
      <c r="C6" s="189">
        <v>3</v>
      </c>
      <c r="D6" s="189">
        <v>4</v>
      </c>
      <c r="E6" s="190" t="s">
        <v>21</v>
      </c>
      <c r="F6" s="189">
        <v>5</v>
      </c>
      <c r="G6" s="189" t="s">
        <v>22</v>
      </c>
      <c r="H6" s="191">
        <v>6</v>
      </c>
      <c r="I6" s="191">
        <v>7</v>
      </c>
      <c r="J6" s="191" t="s">
        <v>23</v>
      </c>
      <c r="K6" s="189" t="s">
        <v>24</v>
      </c>
      <c r="L6" s="189" t="s">
        <v>25</v>
      </c>
      <c r="M6" s="189" t="s">
        <v>26</v>
      </c>
      <c r="N6" s="189" t="s">
        <v>27</v>
      </c>
      <c r="O6" s="189" t="s">
        <v>28</v>
      </c>
      <c r="P6" s="189" t="s">
        <v>29</v>
      </c>
      <c r="Q6" s="189" t="s">
        <v>30</v>
      </c>
      <c r="R6" s="189" t="s">
        <v>31</v>
      </c>
      <c r="S6" s="189" t="s">
        <v>32</v>
      </c>
      <c r="T6" s="160"/>
      <c r="U6" s="160"/>
    </row>
    <row r="7" spans="1:24" s="134" customFormat="1" ht="69.75" customHeight="1" x14ac:dyDescent="0.25">
      <c r="A7" s="130">
        <v>1</v>
      </c>
      <c r="B7" s="131" t="s">
        <v>108</v>
      </c>
      <c r="C7" s="132">
        <f>'SEPT-19 Anx- I (2)'!C14</f>
        <v>128</v>
      </c>
      <c r="D7" s="132">
        <f>'SEPT-19 Anx- I (2)'!D14</f>
        <v>128</v>
      </c>
      <c r="E7" s="132">
        <f>'SEPT-19 Anx- I (2)'!E14</f>
        <v>6835</v>
      </c>
      <c r="F7" s="133">
        <f>'SEPT-19 Anx- I (2)'!F14</f>
        <v>11.975694444444445</v>
      </c>
      <c r="G7" s="133">
        <f>'SEPT-19 Anx- I (2)'!G14</f>
        <v>116.36666666666667</v>
      </c>
      <c r="H7" s="133">
        <f>'SEPT-19 Anx- I (2)'!H14</f>
        <v>67.118055555555557</v>
      </c>
      <c r="I7" s="133">
        <f>'SEPT-19 Anx- I (2)'!I14</f>
        <v>54.141666666666666</v>
      </c>
      <c r="J7" s="133">
        <f>'SEPT-19 Anx- I (2)'!J14</f>
        <v>121.25972222222222</v>
      </c>
      <c r="K7" s="133">
        <f>'SEPT-19 Anx- I (2)'!K14</f>
        <v>722.43020833333344</v>
      </c>
      <c r="L7" s="133">
        <f>'SEPT-19 Anx- I (2)'!L14</f>
        <v>133.23541666666668</v>
      </c>
      <c r="M7" s="133">
        <f>'SEPT-19 Anx- I (2)'!M14</f>
        <v>1.0409016927083334</v>
      </c>
      <c r="N7" s="133">
        <f>'SEPT-19 Anx- I (2)'!N14</f>
        <v>99.868424780574841</v>
      </c>
      <c r="O7" s="133">
        <f>'SEPT-19 Anx- I (2)'!O14</f>
        <v>99.855430320457188</v>
      </c>
      <c r="P7" s="133">
        <f>'SEPT-19 Anx- I (2)'!P14</f>
        <v>838.79687500000011</v>
      </c>
      <c r="Q7" s="133">
        <f>'SEPT-19 Anx- I (2)'!Q14</f>
        <v>6.5531005859375009</v>
      </c>
      <c r="R7" s="133">
        <f>'SEPT-19 Anx- I (2)'!R14</f>
        <v>99.216113055193873</v>
      </c>
      <c r="S7" s="133">
        <f>'SEPT-19 Anx- I (2)'!S14</f>
        <v>99.089847140842011</v>
      </c>
      <c r="T7" s="161"/>
      <c r="U7" s="162"/>
      <c r="V7" s="134">
        <f>(M7+M8+M9)/C10</f>
        <v>3.2509288987088041E-3</v>
      </c>
    </row>
    <row r="8" spans="1:24" s="134" customFormat="1" ht="64.5" customHeight="1" x14ac:dyDescent="0.25">
      <c r="A8" s="130">
        <v>2</v>
      </c>
      <c r="B8" s="135" t="s">
        <v>109</v>
      </c>
      <c r="C8" s="136">
        <f>'SEPT-2019 II   (2)'!C50</f>
        <v>164</v>
      </c>
      <c r="D8" s="136">
        <f>'SEPT-2019 II   (2)'!D50</f>
        <v>163</v>
      </c>
      <c r="E8" s="136">
        <f>'SEPT-2019 II   (2)'!E50</f>
        <v>7720</v>
      </c>
      <c r="F8" s="16">
        <f>'SEPT-2019 II   (2)'!F50</f>
        <v>16.022916666666667</v>
      </c>
      <c r="G8" s="16">
        <f>'SEPT-2019 II   (2)'!G50</f>
        <v>117.81278240740741</v>
      </c>
      <c r="H8" s="16">
        <f>'SEPT-2019 II   (2)'!H50</f>
        <v>128.97708333333335</v>
      </c>
      <c r="I8" s="16">
        <f>'SEPT-2019 II   (2)'!I50</f>
        <v>112.4201388888889</v>
      </c>
      <c r="J8" s="16">
        <f>'SEPT-2019 II   (2)'!J50</f>
        <v>241.39722222222224</v>
      </c>
      <c r="K8" s="16">
        <f>'SEPT-2019 II   (2)'!K50</f>
        <v>1343.492194444445</v>
      </c>
      <c r="L8" s="16">
        <f>'SEPT-2019 II   (2)'!L50</f>
        <v>254.07916666666674</v>
      </c>
      <c r="M8" s="16">
        <f>'SEPT-2019 II   (2)'!M50</f>
        <v>1.5492632113821143</v>
      </c>
      <c r="N8" s="16">
        <f>'SEPT-2019 II   (2)'!N50</f>
        <v>99.795564683077387</v>
      </c>
      <c r="O8" s="16">
        <f>'SEPT-2019 II   (2)'!O50</f>
        <v>99.784824553974701</v>
      </c>
      <c r="P8" s="16">
        <f>'SEPT-2019 II   (2)'!P50</f>
        <v>1461.3049768518524</v>
      </c>
      <c r="Q8" s="16">
        <f>'SEPT-2019 II   (2)'!Q50</f>
        <v>8.910396200316173</v>
      </c>
      <c r="R8" s="16">
        <f>'SEPT-2019 II   (2)'!R50</f>
        <v>98.86221867001656</v>
      </c>
      <c r="S8" s="16">
        <f>'SEPT-2019 II   (2)'!S50</f>
        <v>98.762444972178315</v>
      </c>
      <c r="T8" s="163"/>
      <c r="U8" s="162"/>
      <c r="X8" s="134">
        <f>76.84/1850</f>
        <v>4.153513513513514E-2</v>
      </c>
    </row>
    <row r="9" spans="1:24" s="134" customFormat="1" ht="58.5" customHeight="1" x14ac:dyDescent="0.25">
      <c r="A9" s="130">
        <v>3</v>
      </c>
      <c r="B9" s="131" t="s">
        <v>110</v>
      </c>
      <c r="C9" s="132">
        <f>'SEPT-2019 III   (2)'!C21</f>
        <v>1589</v>
      </c>
      <c r="D9" s="132">
        <f>'SEPT-2019 III   (2)'!D21</f>
        <v>1589</v>
      </c>
      <c r="E9" s="132">
        <f>'SEPT-2019 III   (2)'!E21</f>
        <v>88627.791666666657</v>
      </c>
      <c r="F9" s="133">
        <f>'SEPT-2019 III   (2)'!F21</f>
        <v>150.92930555555552</v>
      </c>
      <c r="G9" s="133">
        <f>'SEPT-2019 III   (2)'!G21</f>
        <v>526.94829398148147</v>
      </c>
      <c r="H9" s="133">
        <f>'SEPT-2019 III   (2)'!H21</f>
        <v>3639.5299537037035</v>
      </c>
      <c r="I9" s="133">
        <f>'SEPT-2019 III   (2)'!I21</f>
        <v>1704.1579629629628</v>
      </c>
      <c r="J9" s="133">
        <f>'SEPT-2019 III   (2)'!J21</f>
        <v>5343.6879166666658</v>
      </c>
      <c r="K9" s="133">
        <f>'SEPT-2019 III   (2)'!K21</f>
        <v>31776.157129629632</v>
      </c>
      <c r="L9" s="133">
        <f>'SEPT-2019 III   (2)'!L21</f>
        <v>5600.9586111111112</v>
      </c>
      <c r="M9" s="133">
        <f>'SEPT-2019 III   (2)'!M21</f>
        <v>3.5248323543808127</v>
      </c>
      <c r="N9" s="133">
        <f>'SEPT-2019 III   (2)'!N21</f>
        <v>99.532927075321069</v>
      </c>
      <c r="O9" s="133">
        <f>'SEPT-2019 III   (2)'!O21</f>
        <v>99.510439950780437</v>
      </c>
      <c r="P9" s="133">
        <f>'SEPT-2019 III   (2)'!P21</f>
        <v>32303.105423611112</v>
      </c>
      <c r="Q9" s="133">
        <f>'SEPT-2019 III   (2)'!Q21</f>
        <v>20.329204168414797</v>
      </c>
      <c r="R9" s="133">
        <f>'SEPT-2019 III   (2)'!R21</f>
        <v>97.222558113975467</v>
      </c>
      <c r="S9" s="133">
        <f>'SEPT-2019 III   (2)'!S21</f>
        <v>97.176499421053506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1881</v>
      </c>
      <c r="D10" s="131">
        <f t="shared" si="0"/>
        <v>1880</v>
      </c>
      <c r="E10" s="131">
        <f t="shared" si="0"/>
        <v>103182.79166666666</v>
      </c>
      <c r="F10" s="16">
        <f t="shared" si="0"/>
        <v>178.92791666666662</v>
      </c>
      <c r="G10" s="16">
        <f t="shared" si="0"/>
        <v>761.12774305555558</v>
      </c>
      <c r="H10" s="16">
        <f t="shared" si="0"/>
        <v>3835.6250925925924</v>
      </c>
      <c r="I10" s="16">
        <f t="shared" si="0"/>
        <v>1870.7197685185183</v>
      </c>
      <c r="J10" s="16">
        <f>+H10+I10</f>
        <v>5706.3448611111107</v>
      </c>
      <c r="K10" s="16">
        <f>SUM(K7:K9)</f>
        <v>33842.079532407413</v>
      </c>
      <c r="L10" s="16">
        <f>SUM(L7:L9)</f>
        <v>5988.2731944444449</v>
      </c>
      <c r="M10" s="38">
        <f>L10/C10</f>
        <v>3.1835583170890192</v>
      </c>
      <c r="N10" s="16">
        <f>SUM(N7:N9)/3</f>
        <v>99.732305512991104</v>
      </c>
      <c r="O10" s="16">
        <f>SUM(O7:O9)/3</f>
        <v>99.716898275070776</v>
      </c>
      <c r="P10" s="16">
        <f>+G10+K10</f>
        <v>34603.20727546297</v>
      </c>
      <c r="Q10" s="16">
        <f>+P10/C10</f>
        <v>18.396176116673562</v>
      </c>
      <c r="R10" s="16">
        <f>SUM(R7:R9)/3</f>
        <v>98.4336299463953</v>
      </c>
      <c r="S10" s="16">
        <f>SUM(S7:S9)/3</f>
        <v>98.342930511357949</v>
      </c>
    </row>
    <row r="11" spans="1:24" s="144" customFormat="1" ht="41.25" customHeight="1" x14ac:dyDescent="0.25">
      <c r="A11" s="140" t="s">
        <v>111</v>
      </c>
      <c r="B11" s="283"/>
      <c r="C11" s="283"/>
      <c r="D11" s="283"/>
      <c r="E11" s="283"/>
      <c r="F11" s="283"/>
      <c r="G11" s="364" t="s">
        <v>112</v>
      </c>
      <c r="H11" s="364"/>
      <c r="I11" s="364"/>
      <c r="J11" s="142">
        <f>+N10</f>
        <v>99.732305512991104</v>
      </c>
      <c r="K11" s="364" t="s">
        <v>113</v>
      </c>
      <c r="L11" s="364"/>
      <c r="M11" s="142">
        <f>+O10</f>
        <v>99.716898275070776</v>
      </c>
      <c r="N11" s="283"/>
      <c r="O11" s="283" t="s">
        <v>114</v>
      </c>
      <c r="P11" s="283"/>
      <c r="Q11" s="142">
        <f>+(J11+M11)/2</f>
        <v>99.72460189403094</v>
      </c>
      <c r="R11" s="283"/>
      <c r="S11" s="285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</row>
    <row r="13" spans="1:24" s="5" customFormat="1" ht="96" customHeight="1" x14ac:dyDescent="0.2">
      <c r="A13" s="377" t="s">
        <v>213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6:19" x14ac:dyDescent="0.25">
      <c r="P17" s="409" t="s">
        <v>149</v>
      </c>
      <c r="Q17" s="409"/>
      <c r="R17" s="409"/>
      <c r="S17" s="409"/>
    </row>
  </sheetData>
  <mergeCells count="29">
    <mergeCell ref="P15:S15"/>
    <mergeCell ref="P16:S16"/>
    <mergeCell ref="P17:S17"/>
    <mergeCell ref="S4:S5"/>
    <mergeCell ref="A10:B10"/>
    <mergeCell ref="G11:I11"/>
    <mergeCell ref="K11:L11"/>
    <mergeCell ref="A12:S12"/>
    <mergeCell ref="A13:S13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4" zoomScale="60" workbookViewId="0">
      <selection activeCell="L14" sqref="L14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.42578125" style="5" customWidth="1"/>
    <col min="5" max="5" width="12" style="5" customWidth="1"/>
    <col min="6" max="6" width="13.85546875" style="5" customWidth="1"/>
    <col min="7" max="7" width="14.28515625" style="5" customWidth="1"/>
    <col min="8" max="8" width="16.7109375" style="5" customWidth="1"/>
    <col min="9" max="9" width="15.85546875" style="5" customWidth="1"/>
    <col min="10" max="10" width="15" style="5" customWidth="1"/>
    <col min="11" max="11" width="16.140625" style="5" customWidth="1"/>
    <col min="12" max="12" width="17.5703125" style="5" customWidth="1"/>
    <col min="13" max="13" width="14.28515625" style="5" customWidth="1"/>
    <col min="14" max="14" width="15.140625" style="5" customWidth="1"/>
    <col min="15" max="15" width="15.5703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280"/>
      <c r="E2" s="4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370" t="s">
        <v>2</v>
      </c>
      <c r="R2" s="370"/>
      <c r="S2" s="370"/>
    </row>
    <row r="3" spans="1:25" ht="69" customHeight="1" x14ac:dyDescent="0.2">
      <c r="A3" s="371" t="s">
        <v>208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201</v>
      </c>
      <c r="F4" s="374" t="s">
        <v>202</v>
      </c>
      <c r="G4" s="374" t="s">
        <v>166</v>
      </c>
      <c r="H4" s="378" t="s">
        <v>203</v>
      </c>
      <c r="I4" s="378"/>
      <c r="J4" s="378"/>
      <c r="K4" s="379" t="s">
        <v>169</v>
      </c>
      <c r="L4" s="373" t="s">
        <v>205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279" t="s">
        <v>18</v>
      </c>
      <c r="I6" s="279" t="s">
        <v>19</v>
      </c>
      <c r="J6" s="279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44.25" customHeight="1" x14ac:dyDescent="0.2">
      <c r="A8" s="11">
        <v>1</v>
      </c>
      <c r="B8" s="11" t="s">
        <v>33</v>
      </c>
      <c r="C8" s="200">
        <v>44</v>
      </c>
      <c r="D8" s="200">
        <v>44</v>
      </c>
      <c r="E8" s="201">
        <v>1679</v>
      </c>
      <c r="F8" s="202">
        <v>11.088888888888889</v>
      </c>
      <c r="G8" s="203">
        <f>'AUG-19 Anx- I'!G8+F8</f>
        <v>85.544444444444437</v>
      </c>
      <c r="H8" s="203">
        <v>16.834722222222222</v>
      </c>
      <c r="I8" s="203">
        <v>17.454166666666666</v>
      </c>
      <c r="J8" s="203">
        <f t="shared" ref="J8:J14" si="0">H8+I8</f>
        <v>34.288888888888891</v>
      </c>
      <c r="K8" s="204">
        <f>'AUG-19 Anx- I'!K8+J8</f>
        <v>220.12152777777783</v>
      </c>
      <c r="L8" s="204">
        <f t="shared" ref="L8:L13" si="1">F8+J8</f>
        <v>45.37777777777778</v>
      </c>
      <c r="M8" s="204">
        <f>L8/C8</f>
        <v>1.0313131313131314</v>
      </c>
      <c r="N8" s="205">
        <f>+((C8*24*30)-J8)/(C8*24*30)*100</f>
        <v>99.891764870931539</v>
      </c>
      <c r="O8" s="205">
        <f>+((C8*24*30)-L8)/(C8*24*30)*100</f>
        <v>99.856762065095396</v>
      </c>
      <c r="P8" s="206">
        <f>+G8+K8</f>
        <v>305.66597222222225</v>
      </c>
      <c r="Q8" s="204">
        <f t="shared" ref="Q8:Q14" si="2">P8/C8</f>
        <v>6.9469539141414147</v>
      </c>
      <c r="R8" s="205">
        <f>+((C8*24*30)-K8)/(C8*24*30)*100</f>
        <v>99.305171945145915</v>
      </c>
      <c r="S8" s="205">
        <f>+((C8*24*30)-(G8+K8))*100/(C8*24*30)</f>
        <v>99.035145289702584</v>
      </c>
      <c r="U8" s="11">
        <v>44</v>
      </c>
      <c r="V8" s="11">
        <v>45</v>
      </c>
      <c r="W8" s="19">
        <v>450</v>
      </c>
      <c r="X8" s="20">
        <v>5.239583333333333</v>
      </c>
      <c r="Y8" s="20" t="e">
        <f>X8+'[2]JAN-2019  -I'!Y8</f>
        <v>#REF!</v>
      </c>
    </row>
    <row r="9" spans="1:25" s="26" customFormat="1" ht="42" customHeight="1" x14ac:dyDescent="0.2">
      <c r="A9" s="21">
        <v>2</v>
      </c>
      <c r="B9" s="21" t="s">
        <v>34</v>
      </c>
      <c r="C9" s="207">
        <v>8</v>
      </c>
      <c r="D9" s="207">
        <v>8</v>
      </c>
      <c r="E9" s="208">
        <v>566</v>
      </c>
      <c r="F9" s="209">
        <v>0.46875</v>
      </c>
      <c r="G9" s="203">
        <f>'AUG-19 Anx- I'!G9+F9</f>
        <v>0.66041666666666665</v>
      </c>
      <c r="H9" s="209">
        <v>7.197916666666667</v>
      </c>
      <c r="I9" s="209">
        <v>6.489583333333333</v>
      </c>
      <c r="J9" s="210">
        <f t="shared" si="0"/>
        <v>13.6875</v>
      </c>
      <c r="K9" s="204">
        <f>'AUG-19 Anx- I'!K9+J9</f>
        <v>52.229861111111106</v>
      </c>
      <c r="L9" s="204">
        <f t="shared" si="1"/>
        <v>14.15625</v>
      </c>
      <c r="M9" s="210">
        <f t="shared" ref="M9:M14" si="3">L9/C9</f>
        <v>1.76953125</v>
      </c>
      <c r="N9" s="211">
        <f t="shared" ref="N9:N14" si="4">+((C9*24*30)-J9)/(C9*24*30)*100</f>
        <v>99.762369791666671</v>
      </c>
      <c r="O9" s="211">
        <f t="shared" ref="O9:O14" si="5">+((C9*24*30)-L9)/(C9*24*30)*100</f>
        <v>99.754231770833329</v>
      </c>
      <c r="P9" s="212">
        <f t="shared" ref="P9:P14" si="6">+G9+K9</f>
        <v>52.890277777777776</v>
      </c>
      <c r="Q9" s="210">
        <f t="shared" si="2"/>
        <v>6.611284722222222</v>
      </c>
      <c r="R9" s="211">
        <f t="shared" ref="R9:R14" si="7">+((C9*24*30)-K9)/(C9*24*30)*100</f>
        <v>99.093231577932102</v>
      </c>
      <c r="S9" s="211">
        <f t="shared" ref="S9:S14" si="8">+((C9*24*30)-(G9+K9))*100/(C9*24*30)</f>
        <v>99.081766010802468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X9+'[2]JAN-2019  -I'!Y9</f>
        <v>#REF!</v>
      </c>
    </row>
    <row r="10" spans="1:25" s="26" customFormat="1" ht="45.75" customHeight="1" x14ac:dyDescent="0.2">
      <c r="A10" s="21">
        <v>3</v>
      </c>
      <c r="B10" s="21" t="s">
        <v>35</v>
      </c>
      <c r="C10" s="213">
        <v>17</v>
      </c>
      <c r="D10" s="213">
        <v>17</v>
      </c>
      <c r="E10" s="213">
        <v>1261</v>
      </c>
      <c r="F10" s="214">
        <v>8.6805555555555566E-2</v>
      </c>
      <c r="G10" s="203">
        <f>'AUG-19 Anx- I'!G10+F10</f>
        <v>0.99375000000000002</v>
      </c>
      <c r="H10" s="214">
        <v>11.777777777777779</v>
      </c>
      <c r="I10" s="214">
        <v>6.2777777777777777</v>
      </c>
      <c r="J10" s="210">
        <f t="shared" si="0"/>
        <v>18.055555555555557</v>
      </c>
      <c r="K10" s="204">
        <f>'AUG-19 Anx- I'!K10+J10</f>
        <v>113.36111111111111</v>
      </c>
      <c r="L10" s="204">
        <f t="shared" si="1"/>
        <v>18.142361111111114</v>
      </c>
      <c r="M10" s="210">
        <f t="shared" si="3"/>
        <v>1.0671977124183007</v>
      </c>
      <c r="N10" s="211">
        <f t="shared" si="4"/>
        <v>99.852487291212782</v>
      </c>
      <c r="O10" s="211">
        <f t="shared" si="5"/>
        <v>99.851778095497451</v>
      </c>
      <c r="P10" s="212">
        <f t="shared" si="6"/>
        <v>114.35486111111112</v>
      </c>
      <c r="Q10" s="210">
        <f t="shared" si="2"/>
        <v>6.7267565359477128</v>
      </c>
      <c r="R10" s="211">
        <f t="shared" si="7"/>
        <v>99.073847131445163</v>
      </c>
      <c r="S10" s="211">
        <f t="shared" si="8"/>
        <v>99.065728258896158</v>
      </c>
      <c r="U10" s="11">
        <v>17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44.25" customHeight="1" x14ac:dyDescent="0.2">
      <c r="A11" s="11">
        <v>4</v>
      </c>
      <c r="B11" s="11" t="s">
        <v>36</v>
      </c>
      <c r="C11" s="215">
        <v>4</v>
      </c>
      <c r="D11" s="215">
        <v>4</v>
      </c>
      <c r="E11" s="216">
        <v>289</v>
      </c>
      <c r="F11" s="202">
        <v>0.10416666666666667</v>
      </c>
      <c r="G11" s="203">
        <f>'AUG-19 Anx- I'!G11+F11</f>
        <v>3.0590277777777777</v>
      </c>
      <c r="H11" s="202">
        <v>2.7854166666666664</v>
      </c>
      <c r="I11" s="202">
        <v>2.8902777777777775</v>
      </c>
      <c r="J11" s="204">
        <f t="shared" si="0"/>
        <v>5.6756944444444439</v>
      </c>
      <c r="K11" s="204">
        <f>'AUG-19 Anx- I'!K11+J11</f>
        <v>36.961111111111116</v>
      </c>
      <c r="L11" s="204">
        <f t="shared" si="1"/>
        <v>5.7798611111111109</v>
      </c>
      <c r="M11" s="204">
        <f t="shared" si="3"/>
        <v>1.4449652777777777</v>
      </c>
      <c r="N11" s="205">
        <f t="shared" si="4"/>
        <v>99.80292727623457</v>
      </c>
      <c r="O11" s="205">
        <f t="shared" si="5"/>
        <v>99.799310378086417</v>
      </c>
      <c r="P11" s="206">
        <f t="shared" si="6"/>
        <v>40.020138888888894</v>
      </c>
      <c r="Q11" s="204">
        <f t="shared" si="2"/>
        <v>10.005034722222224</v>
      </c>
      <c r="R11" s="205">
        <f t="shared" si="7"/>
        <v>98.716628086419746</v>
      </c>
      <c r="S11" s="205">
        <f t="shared" si="8"/>
        <v>98.610411844135811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48" customHeight="1" x14ac:dyDescent="0.2">
      <c r="A12" s="21">
        <v>5</v>
      </c>
      <c r="B12" s="21" t="s">
        <v>37</v>
      </c>
      <c r="C12" s="217">
        <v>27</v>
      </c>
      <c r="D12" s="213">
        <v>27</v>
      </c>
      <c r="E12" s="213">
        <v>1389</v>
      </c>
      <c r="F12" s="214">
        <v>0.18402777777777779</v>
      </c>
      <c r="G12" s="203">
        <f>'AUG-19 Anx- I'!G12+F12</f>
        <v>22.605555555555561</v>
      </c>
      <c r="H12" s="214">
        <v>9.3631944444444439</v>
      </c>
      <c r="I12" s="214">
        <v>10.017361111111109</v>
      </c>
      <c r="J12" s="204">
        <f t="shared" si="0"/>
        <v>19.380555555555553</v>
      </c>
      <c r="K12" s="204">
        <f>'AUG-19 Anx- I'!K12+J12</f>
        <v>121.15624999999997</v>
      </c>
      <c r="L12" s="204">
        <f t="shared" si="1"/>
        <v>19.564583333333331</v>
      </c>
      <c r="M12" s="204">
        <f t="shared" si="3"/>
        <v>0.72461419753086409</v>
      </c>
      <c r="N12" s="205">
        <f t="shared" si="4"/>
        <v>99.900305784179238</v>
      </c>
      <c r="O12" s="205">
        <f t="shared" si="5"/>
        <v>99.899359139231819</v>
      </c>
      <c r="P12" s="206">
        <f t="shared" si="6"/>
        <v>143.76180555555553</v>
      </c>
      <c r="Q12" s="204">
        <f t="shared" si="2"/>
        <v>5.3245113168724272</v>
      </c>
      <c r="R12" s="205">
        <f t="shared" si="7"/>
        <v>99.376768261316869</v>
      </c>
      <c r="S12" s="205">
        <f t="shared" si="8"/>
        <v>99.260484539323272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45.75" customHeight="1" x14ac:dyDescent="0.2">
      <c r="A13" s="21">
        <v>6</v>
      </c>
      <c r="B13" s="21" t="s">
        <v>38</v>
      </c>
      <c r="C13" s="213">
        <v>28</v>
      </c>
      <c r="D13" s="213">
        <v>28</v>
      </c>
      <c r="E13" s="213">
        <v>1651</v>
      </c>
      <c r="F13" s="218">
        <v>4.3055555555555562E-2</v>
      </c>
      <c r="G13" s="203">
        <f>'AUG-19 Anx- I'!G13+F13</f>
        <v>3.5034722222222219</v>
      </c>
      <c r="H13" s="219">
        <v>19.159027777777776</v>
      </c>
      <c r="I13" s="219">
        <v>11.012500000000001</v>
      </c>
      <c r="J13" s="210">
        <f t="shared" si="0"/>
        <v>30.171527777777776</v>
      </c>
      <c r="K13" s="204">
        <f>'AUG-19 Anx- I'!K13+J13</f>
        <v>178.60034722222224</v>
      </c>
      <c r="L13" s="204">
        <f t="shared" si="1"/>
        <v>30.21458333333333</v>
      </c>
      <c r="M13" s="210">
        <f t="shared" si="3"/>
        <v>1.0790922619047618</v>
      </c>
      <c r="N13" s="210">
        <f t="shared" si="4"/>
        <v>99.850339643959444</v>
      </c>
      <c r="O13" s="210">
        <f t="shared" si="5"/>
        <v>99.850126074735442</v>
      </c>
      <c r="P13" s="220">
        <f t="shared" si="6"/>
        <v>182.10381944444447</v>
      </c>
      <c r="Q13" s="210">
        <f t="shared" si="2"/>
        <v>6.5037078373015884</v>
      </c>
      <c r="R13" s="210">
        <f t="shared" si="7"/>
        <v>99.114085579254848</v>
      </c>
      <c r="S13" s="210">
        <f t="shared" si="8"/>
        <v>99.096707244819228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45" customHeight="1" x14ac:dyDescent="0.2">
      <c r="A14" s="382" t="s">
        <v>20</v>
      </c>
      <c r="B14" s="382"/>
      <c r="C14" s="221">
        <f t="shared" ref="C14:I14" si="9">SUM(C8:C13)</f>
        <v>128</v>
      </c>
      <c r="D14" s="221">
        <f t="shared" si="9"/>
        <v>128</v>
      </c>
      <c r="E14" s="221">
        <f t="shared" si="9"/>
        <v>6835</v>
      </c>
      <c r="F14" s="222">
        <f t="shared" si="9"/>
        <v>11.975694444444445</v>
      </c>
      <c r="G14" s="223">
        <f t="shared" si="9"/>
        <v>116.36666666666667</v>
      </c>
      <c r="H14" s="222">
        <f t="shared" si="9"/>
        <v>67.118055555555557</v>
      </c>
      <c r="I14" s="222">
        <f t="shared" si="9"/>
        <v>54.141666666666666</v>
      </c>
      <c r="J14" s="224">
        <f t="shared" si="0"/>
        <v>121.25972222222222</v>
      </c>
      <c r="K14" s="223">
        <f>SUM(K8:K13)</f>
        <v>722.43020833333344</v>
      </c>
      <c r="L14" s="222">
        <f>SUM(L8:L13)</f>
        <v>133.23541666666668</v>
      </c>
      <c r="M14" s="222">
        <f t="shared" si="3"/>
        <v>1.0409016927083334</v>
      </c>
      <c r="N14" s="222">
        <f t="shared" si="4"/>
        <v>99.868424780574841</v>
      </c>
      <c r="O14" s="222">
        <f t="shared" si="5"/>
        <v>99.855430320457188</v>
      </c>
      <c r="P14" s="225">
        <f t="shared" si="6"/>
        <v>838.79687500000011</v>
      </c>
      <c r="Q14" s="222">
        <f t="shared" si="2"/>
        <v>6.5531005859375009</v>
      </c>
      <c r="R14" s="222">
        <f t="shared" si="7"/>
        <v>99.216113055193873</v>
      </c>
      <c r="S14" s="222">
        <f t="shared" si="8"/>
        <v>99.089847140842011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209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5:12" ht="18.75" x14ac:dyDescent="0.2">
      <c r="E17" s="49"/>
    </row>
    <row r="18" spans="5:12" ht="18.75" x14ac:dyDescent="0.2">
      <c r="E18" s="11"/>
    </row>
    <row r="22" spans="5:12" ht="20.25" x14ac:dyDescent="0.3">
      <c r="H22" s="50" t="s">
        <v>41</v>
      </c>
      <c r="I22" s="50">
        <v>98.259722222222209</v>
      </c>
      <c r="J22" s="50" t="s">
        <v>42</v>
      </c>
      <c r="K22" s="50" t="s">
        <v>43</v>
      </c>
      <c r="L22" s="51"/>
    </row>
  </sheetData>
  <mergeCells count="26"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</mergeCells>
  <printOptions horizontalCentered="1"/>
  <pageMargins left="0.25" right="0.25" top="0.5" bottom="0.5" header="0.25" footer="0"/>
  <pageSetup paperSize="9" scale="52" orientation="landscape" r:id="rId1"/>
  <headerFooter alignWithMargins="0">
    <oddFooter>&amp;L&amp;F format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2"/>
  <sheetViews>
    <sheetView view="pageBreakPreview" topLeftCell="A37" zoomScale="60" workbookViewId="0">
      <selection activeCell="K49" sqref="K49"/>
    </sheetView>
  </sheetViews>
  <sheetFormatPr defaultRowHeight="15.75" x14ac:dyDescent="0.25"/>
  <cols>
    <col min="1" max="1" width="4.140625" style="105" customWidth="1"/>
    <col min="2" max="2" width="17.28515625" style="104" bestFit="1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104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281"/>
      <c r="E2" s="55"/>
      <c r="F2" s="56"/>
      <c r="G2" s="57"/>
      <c r="H2" s="57"/>
      <c r="I2" s="57"/>
      <c r="J2" s="281"/>
      <c r="K2" s="281"/>
      <c r="L2" s="281"/>
      <c r="M2" s="281"/>
      <c r="N2" s="281"/>
      <c r="O2" s="281"/>
      <c r="P2" s="281"/>
      <c r="Q2" s="385"/>
      <c r="R2" s="385"/>
      <c r="S2" s="281"/>
    </row>
    <row r="3" spans="1:19" s="53" customFormat="1" ht="66.75" customHeight="1" x14ac:dyDescent="0.5">
      <c r="A3" s="386" t="s">
        <v>206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201</v>
      </c>
      <c r="F4" s="374" t="s">
        <v>202</v>
      </c>
      <c r="G4" s="374" t="s">
        <v>166</v>
      </c>
      <c r="H4" s="378" t="s">
        <v>203</v>
      </c>
      <c r="I4" s="378"/>
      <c r="J4" s="378"/>
      <c r="K4" s="379" t="s">
        <v>169</v>
      </c>
      <c r="L4" s="373" t="s">
        <v>205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279" t="s">
        <v>18</v>
      </c>
      <c r="I6" s="279" t="s">
        <v>19</v>
      </c>
      <c r="J6" s="279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242">
        <v>1</v>
      </c>
      <c r="B8" s="242" t="s">
        <v>49</v>
      </c>
      <c r="C8" s="242">
        <v>3</v>
      </c>
      <c r="D8" s="242">
        <v>3</v>
      </c>
      <c r="E8" s="244">
        <v>172</v>
      </c>
      <c r="F8" s="243">
        <v>2.361111111111111E-2</v>
      </c>
      <c r="G8" s="243">
        <f>'Aug-2-2019 II  '!G8+F8</f>
        <v>0.13680555555555557</v>
      </c>
      <c r="H8" s="243">
        <v>2.8958333333333335</v>
      </c>
      <c r="I8" s="243">
        <v>2.7284722222222224</v>
      </c>
      <c r="J8" s="258">
        <f>H8+I8</f>
        <v>5.6243055555555559</v>
      </c>
      <c r="K8" s="258">
        <f>'Aug-2-2019 II  '!K8+J8</f>
        <v>23.381249999999998</v>
      </c>
      <c r="L8" s="259">
        <f>F8+J8</f>
        <v>5.6479166666666671</v>
      </c>
      <c r="M8" s="259">
        <f>L8/C8</f>
        <v>1.882638888888889</v>
      </c>
      <c r="N8" s="259">
        <f>+((C8*24*30)-J8)/(C8*24*30)*100</f>
        <v>99.739615483539097</v>
      </c>
      <c r="O8" s="259">
        <f>+((C8*24*30)-L8)/(C8*24*30)*100</f>
        <v>99.738522376543202</v>
      </c>
      <c r="P8" s="260">
        <f>+G8+K8</f>
        <v>23.518055555555552</v>
      </c>
      <c r="Q8" s="259">
        <f>P8/C8</f>
        <v>7.839351851851851</v>
      </c>
      <c r="R8" s="259">
        <f>+((C8*24*30)-K8)/(C8*24*30)*100</f>
        <v>98.917534722222229</v>
      </c>
      <c r="S8" s="259">
        <f>+((C8*24*30)-(G8+K8))*100/(C8*24*30)</f>
        <v>98.911201131687235</v>
      </c>
    </row>
    <row r="9" spans="1:19" s="71" customFormat="1" ht="27.75" customHeight="1" x14ac:dyDescent="0.25">
      <c r="A9" s="242">
        <v>2</v>
      </c>
      <c r="B9" s="242" t="s">
        <v>50</v>
      </c>
      <c r="C9" s="242">
        <v>1</v>
      </c>
      <c r="D9" s="242">
        <v>1</v>
      </c>
      <c r="E9" s="244">
        <v>44</v>
      </c>
      <c r="F9" s="243">
        <v>3.3333333333333333E-2</v>
      </c>
      <c r="G9" s="243">
        <f>'Aug-2-2019 II  '!G9+F9</f>
        <v>9.3055555555555558E-2</v>
      </c>
      <c r="H9" s="243">
        <v>0.3</v>
      </c>
      <c r="I9" s="243">
        <v>0.97222222222222221</v>
      </c>
      <c r="J9" s="258">
        <f t="shared" ref="J9:J49" si="0">H9+I9</f>
        <v>1.2722222222222221</v>
      </c>
      <c r="K9" s="258">
        <f>'Aug-2-2019 II  '!K9+J9</f>
        <v>7.0972222222222223</v>
      </c>
      <c r="L9" s="259">
        <f t="shared" ref="L9:L49" si="1">F9+J9</f>
        <v>1.3055555555555556</v>
      </c>
      <c r="M9" s="259">
        <f t="shared" ref="M9:M49" si="2">L9/C9</f>
        <v>1.3055555555555556</v>
      </c>
      <c r="N9" s="259">
        <f t="shared" ref="N9:N50" si="3">+((C9*24*30)-J9)/(C9*24*30)*100</f>
        <v>99.823302469135797</v>
      </c>
      <c r="O9" s="259">
        <f t="shared" ref="O9:O50" si="4">+((C9*24*30)-L9)/(C9*24*30)*100</f>
        <v>99.818672839506178</v>
      </c>
      <c r="P9" s="260">
        <f t="shared" ref="P9:P50" si="5">+G9+K9</f>
        <v>7.1902777777777782</v>
      </c>
      <c r="Q9" s="259">
        <f t="shared" ref="Q9:Q50" si="6">P9/C9</f>
        <v>7.1902777777777782</v>
      </c>
      <c r="R9" s="259">
        <f t="shared" ref="R9:R50" si="7">+((C9*24*30)-K9)/(C9*24*30)*100</f>
        <v>99.014274691358025</v>
      </c>
      <c r="S9" s="259">
        <f t="shared" ref="S9:S50" si="8">+((C9*24*30)-(G9+K9))*100/(C9*24*30)</f>
        <v>99.001350308641975</v>
      </c>
    </row>
    <row r="10" spans="1:19" s="71" customFormat="1" ht="27.75" customHeight="1" x14ac:dyDescent="0.25">
      <c r="A10" s="242">
        <v>3</v>
      </c>
      <c r="B10" s="242" t="s">
        <v>51</v>
      </c>
      <c r="C10" s="244">
        <v>2</v>
      </c>
      <c r="D10" s="244">
        <v>2</v>
      </c>
      <c r="E10" s="245">
        <v>169</v>
      </c>
      <c r="F10" s="246">
        <v>5.9027777777777783E-2</v>
      </c>
      <c r="G10" s="243">
        <f>'Aug-2-2019 II  '!G10+F10</f>
        <v>0.55555555555555558</v>
      </c>
      <c r="H10" s="246">
        <v>2.2673611111111112</v>
      </c>
      <c r="I10" s="246">
        <v>0.86111111111111116</v>
      </c>
      <c r="J10" s="258">
        <f t="shared" si="0"/>
        <v>3.1284722222222223</v>
      </c>
      <c r="K10" s="258">
        <f>'Aug-2-2019 II  '!K10+J10</f>
        <v>16.729166666666664</v>
      </c>
      <c r="L10" s="259">
        <f t="shared" si="1"/>
        <v>3.1875</v>
      </c>
      <c r="M10" s="259">
        <f t="shared" si="2"/>
        <v>1.59375</v>
      </c>
      <c r="N10" s="259">
        <f t="shared" si="3"/>
        <v>99.782744984567913</v>
      </c>
      <c r="O10" s="259">
        <f t="shared" si="4"/>
        <v>99.778645833333329</v>
      </c>
      <c r="P10" s="260">
        <f t="shared" si="5"/>
        <v>17.284722222222221</v>
      </c>
      <c r="Q10" s="259">
        <f t="shared" si="6"/>
        <v>8.6423611111111107</v>
      </c>
      <c r="R10" s="259">
        <f t="shared" si="7"/>
        <v>98.83825231481481</v>
      </c>
      <c r="S10" s="259">
        <f t="shared" si="8"/>
        <v>98.799672067901241</v>
      </c>
    </row>
    <row r="11" spans="1:19" s="71" customFormat="1" ht="27.75" customHeight="1" x14ac:dyDescent="0.25">
      <c r="A11" s="242">
        <v>4</v>
      </c>
      <c r="B11" s="242" t="s">
        <v>52</v>
      </c>
      <c r="C11" s="244">
        <v>6</v>
      </c>
      <c r="D11" s="244">
        <v>6</v>
      </c>
      <c r="E11" s="245">
        <v>433</v>
      </c>
      <c r="F11" s="246">
        <v>6.25E-2</v>
      </c>
      <c r="G11" s="243">
        <f>'Aug-2-2019 II  '!G11+F11</f>
        <v>1.4944444444444445</v>
      </c>
      <c r="H11" s="246">
        <v>3.2777777777777781</v>
      </c>
      <c r="I11" s="246">
        <v>1.4756944444444444</v>
      </c>
      <c r="J11" s="258">
        <f t="shared" si="0"/>
        <v>4.7534722222222223</v>
      </c>
      <c r="K11" s="258">
        <f>'Aug-2-2019 II  '!K11+J11</f>
        <v>20.195833333333336</v>
      </c>
      <c r="L11" s="259">
        <f t="shared" si="1"/>
        <v>4.8159722222222223</v>
      </c>
      <c r="M11" s="259">
        <f t="shared" si="2"/>
        <v>0.80266203703703709</v>
      </c>
      <c r="N11" s="259">
        <f t="shared" si="3"/>
        <v>99.88996592078189</v>
      </c>
      <c r="O11" s="259">
        <f t="shared" si="4"/>
        <v>99.888519161522623</v>
      </c>
      <c r="P11" s="260">
        <f t="shared" si="5"/>
        <v>21.69027777777778</v>
      </c>
      <c r="Q11" s="259">
        <f t="shared" si="6"/>
        <v>3.6150462962962968</v>
      </c>
      <c r="R11" s="259">
        <f t="shared" si="7"/>
        <v>99.532503858024697</v>
      </c>
      <c r="S11" s="259">
        <f t="shared" si="8"/>
        <v>99.497910236625515</v>
      </c>
    </row>
    <row r="12" spans="1:19" s="71" customFormat="1" ht="27.75" customHeight="1" x14ac:dyDescent="0.25">
      <c r="A12" s="242">
        <v>5</v>
      </c>
      <c r="B12" s="242" t="s">
        <v>53</v>
      </c>
      <c r="C12" s="244">
        <v>6</v>
      </c>
      <c r="D12" s="244">
        <v>6</v>
      </c>
      <c r="E12" s="245">
        <v>185</v>
      </c>
      <c r="F12" s="246">
        <v>5.2083333333333336E-2</v>
      </c>
      <c r="G12" s="243">
        <f>'Aug-2-2019 II  '!G12+F12</f>
        <v>0.61944444444444446</v>
      </c>
      <c r="H12" s="246">
        <v>1.4201388888888891</v>
      </c>
      <c r="I12" s="246">
        <v>0.44791666666666669</v>
      </c>
      <c r="J12" s="258">
        <f t="shared" si="0"/>
        <v>1.8680555555555558</v>
      </c>
      <c r="K12" s="258">
        <f>'Aug-2-2019 II  '!K12+J12</f>
        <v>13.579861111111112</v>
      </c>
      <c r="L12" s="259">
        <f t="shared" si="1"/>
        <v>1.9201388888888891</v>
      </c>
      <c r="M12" s="259">
        <f t="shared" si="2"/>
        <v>0.3200231481481482</v>
      </c>
      <c r="N12" s="259">
        <f t="shared" si="3"/>
        <v>99.95675797325103</v>
      </c>
      <c r="O12" s="259">
        <f t="shared" si="4"/>
        <v>99.955552340534979</v>
      </c>
      <c r="P12" s="260">
        <f t="shared" si="5"/>
        <v>14.199305555555558</v>
      </c>
      <c r="Q12" s="259">
        <f t="shared" si="6"/>
        <v>2.3665509259259263</v>
      </c>
      <c r="R12" s="259">
        <f t="shared" si="7"/>
        <v>99.685651363168716</v>
      </c>
      <c r="S12" s="259">
        <f t="shared" si="8"/>
        <v>99.671312371399182</v>
      </c>
    </row>
    <row r="13" spans="1:19" s="71" customFormat="1" ht="27.75" customHeight="1" x14ac:dyDescent="0.25">
      <c r="A13" s="242">
        <v>6</v>
      </c>
      <c r="B13" s="242" t="s">
        <v>54</v>
      </c>
      <c r="C13" s="244">
        <v>5</v>
      </c>
      <c r="D13" s="242">
        <v>5</v>
      </c>
      <c r="E13" s="244">
        <v>162</v>
      </c>
      <c r="F13" s="243">
        <v>0</v>
      </c>
      <c r="G13" s="243">
        <f>'Aug-2-2019 II  '!G13+F13</f>
        <v>4.0972222222222222E-2</v>
      </c>
      <c r="H13" s="243">
        <v>2.9652777777777781</v>
      </c>
      <c r="I13" s="243">
        <v>5.0694444444444446</v>
      </c>
      <c r="J13" s="258">
        <f t="shared" si="0"/>
        <v>8.0347222222222232</v>
      </c>
      <c r="K13" s="258">
        <f>'Aug-2-2019 II  '!K13+J13</f>
        <v>43.254166666666663</v>
      </c>
      <c r="L13" s="259">
        <f t="shared" si="1"/>
        <v>8.0347222222222232</v>
      </c>
      <c r="M13" s="259">
        <f t="shared" si="2"/>
        <v>1.6069444444444447</v>
      </c>
      <c r="N13" s="259">
        <f t="shared" si="3"/>
        <v>99.776813271604937</v>
      </c>
      <c r="O13" s="259">
        <f t="shared" si="4"/>
        <v>99.776813271604937</v>
      </c>
      <c r="P13" s="260">
        <f t="shared" si="5"/>
        <v>43.295138888888886</v>
      </c>
      <c r="Q13" s="259">
        <f t="shared" si="6"/>
        <v>8.6590277777777764</v>
      </c>
      <c r="R13" s="259">
        <f t="shared" si="7"/>
        <v>98.798495370370375</v>
      </c>
      <c r="S13" s="259">
        <f t="shared" si="8"/>
        <v>98.797357253086417</v>
      </c>
    </row>
    <row r="14" spans="1:19" s="71" customFormat="1" ht="27.75" customHeight="1" x14ac:dyDescent="0.25">
      <c r="A14" s="242">
        <v>7</v>
      </c>
      <c r="B14" s="242" t="s">
        <v>55</v>
      </c>
      <c r="C14" s="244">
        <v>2</v>
      </c>
      <c r="D14" s="242">
        <v>2</v>
      </c>
      <c r="E14" s="244">
        <v>77</v>
      </c>
      <c r="F14" s="243">
        <v>0</v>
      </c>
      <c r="G14" s="243">
        <f>'Aug-2-2019 II  '!G14+F14</f>
        <v>4.7916666666666663E-2</v>
      </c>
      <c r="H14" s="243">
        <v>0.99513888888888891</v>
      </c>
      <c r="I14" s="243">
        <v>0.94236111111111109</v>
      </c>
      <c r="J14" s="258">
        <f>H14+I14</f>
        <v>1.9375</v>
      </c>
      <c r="K14" s="258">
        <f>'Aug-2-2019 II  '!K14+J14</f>
        <v>20.804861111111116</v>
      </c>
      <c r="L14" s="259">
        <f t="shared" si="1"/>
        <v>1.9375</v>
      </c>
      <c r="M14" s="259">
        <f t="shared" si="2"/>
        <v>0.96875</v>
      </c>
      <c r="N14" s="259">
        <f t="shared" si="3"/>
        <v>99.865451388888886</v>
      </c>
      <c r="O14" s="259">
        <f t="shared" si="4"/>
        <v>99.865451388888886</v>
      </c>
      <c r="P14" s="260">
        <f t="shared" si="5"/>
        <v>20.852777777777781</v>
      </c>
      <c r="Q14" s="259">
        <f t="shared" si="6"/>
        <v>10.426388888888891</v>
      </c>
      <c r="R14" s="259">
        <f t="shared" si="7"/>
        <v>98.555217978395049</v>
      </c>
      <c r="S14" s="259">
        <f t="shared" si="8"/>
        <v>98.551890432098759</v>
      </c>
    </row>
    <row r="15" spans="1:19" s="71" customFormat="1" ht="27.75" customHeight="1" x14ac:dyDescent="0.25">
      <c r="A15" s="242">
        <v>8</v>
      </c>
      <c r="B15" s="242" t="s">
        <v>56</v>
      </c>
      <c r="C15" s="261">
        <v>2</v>
      </c>
      <c r="D15" s="261">
        <v>2</v>
      </c>
      <c r="E15" s="244">
        <v>100</v>
      </c>
      <c r="F15" s="246">
        <v>2.4305555555555556E-2</v>
      </c>
      <c r="G15" s="243">
        <f>'Aug-2-2019 II  '!G15+F15</f>
        <v>2.1215277777777768</v>
      </c>
      <c r="H15" s="243">
        <v>0.375</v>
      </c>
      <c r="I15" s="243">
        <v>4.7124999999999995</v>
      </c>
      <c r="J15" s="243">
        <v>0.625</v>
      </c>
      <c r="K15" s="258">
        <f>'Aug-2-2019 II  '!K15+J15</f>
        <v>3.25</v>
      </c>
      <c r="L15" s="259">
        <f t="shared" si="1"/>
        <v>0.64930555555555558</v>
      </c>
      <c r="M15" s="259">
        <f t="shared" si="2"/>
        <v>0.32465277777777779</v>
      </c>
      <c r="N15" s="259">
        <f t="shared" si="3"/>
        <v>99.956597222222214</v>
      </c>
      <c r="O15" s="259">
        <f t="shared" si="4"/>
        <v>99.954909336419746</v>
      </c>
      <c r="P15" s="260">
        <f t="shared" si="5"/>
        <v>5.3715277777777768</v>
      </c>
      <c r="Q15" s="259">
        <f t="shared" si="6"/>
        <v>2.6857638888888884</v>
      </c>
      <c r="R15" s="259">
        <f t="shared" si="7"/>
        <v>99.774305555555557</v>
      </c>
      <c r="S15" s="259">
        <f t="shared" si="8"/>
        <v>99.626977237654316</v>
      </c>
    </row>
    <row r="16" spans="1:19" s="71" customFormat="1" ht="27.75" customHeight="1" x14ac:dyDescent="0.25">
      <c r="A16" s="242">
        <v>9</v>
      </c>
      <c r="B16" s="242" t="s">
        <v>57</v>
      </c>
      <c r="C16" s="242">
        <v>2</v>
      </c>
      <c r="D16" s="242">
        <v>2</v>
      </c>
      <c r="E16" s="244">
        <v>38</v>
      </c>
      <c r="F16" s="246">
        <v>0.49305555555555558</v>
      </c>
      <c r="G16" s="243">
        <f>'Aug-2-2019 II  '!G16+F16</f>
        <v>4.4652777777777768</v>
      </c>
      <c r="H16" s="243">
        <v>0.29166666666666669</v>
      </c>
      <c r="I16" s="243">
        <v>0.21527777777777779</v>
      </c>
      <c r="J16" s="243">
        <v>1.9201388888888891</v>
      </c>
      <c r="K16" s="258">
        <f>'Aug-2-2019 II  '!K16+J16</f>
        <v>9.6840277777777786</v>
      </c>
      <c r="L16" s="259">
        <f t="shared" si="1"/>
        <v>2.4131944444444446</v>
      </c>
      <c r="M16" s="259">
        <f t="shared" si="2"/>
        <v>1.2065972222222223</v>
      </c>
      <c r="N16" s="259">
        <f t="shared" si="3"/>
        <v>99.866657021604937</v>
      </c>
      <c r="O16" s="259">
        <f t="shared" si="4"/>
        <v>99.83241705246914</v>
      </c>
      <c r="P16" s="260">
        <f t="shared" si="5"/>
        <v>14.149305555555555</v>
      </c>
      <c r="Q16" s="259">
        <f t="shared" si="6"/>
        <v>7.0746527777777777</v>
      </c>
      <c r="R16" s="259">
        <f t="shared" si="7"/>
        <v>99.327498070987659</v>
      </c>
      <c r="S16" s="259">
        <f t="shared" si="8"/>
        <v>99.017409336419746</v>
      </c>
    </row>
    <row r="17" spans="1:19" s="71" customFormat="1" ht="27.75" customHeight="1" x14ac:dyDescent="0.25">
      <c r="A17" s="242">
        <v>10</v>
      </c>
      <c r="B17" s="242" t="s">
        <v>58</v>
      </c>
      <c r="C17" s="242">
        <v>1</v>
      </c>
      <c r="D17" s="242">
        <v>1</v>
      </c>
      <c r="E17" s="244">
        <v>26</v>
      </c>
      <c r="F17" s="246">
        <v>0</v>
      </c>
      <c r="G17" s="243">
        <f>'Aug-2-2019 II  '!G17+F17</f>
        <v>1</v>
      </c>
      <c r="H17" s="243">
        <v>0.82291666666666663</v>
      </c>
      <c r="I17" s="243">
        <v>0.42708333333333331</v>
      </c>
      <c r="J17" s="243">
        <v>1.75</v>
      </c>
      <c r="K17" s="258">
        <f>'Aug-2-2019 II  '!K17+J17</f>
        <v>8.9166666666666679</v>
      </c>
      <c r="L17" s="259">
        <f t="shared" si="1"/>
        <v>1.75</v>
      </c>
      <c r="M17" s="259">
        <f t="shared" si="2"/>
        <v>1.75</v>
      </c>
      <c r="N17" s="259">
        <f t="shared" si="3"/>
        <v>99.756944444444443</v>
      </c>
      <c r="O17" s="259">
        <f t="shared" si="4"/>
        <v>99.756944444444443</v>
      </c>
      <c r="P17" s="260">
        <f t="shared" si="5"/>
        <v>9.9166666666666679</v>
      </c>
      <c r="Q17" s="259">
        <f t="shared" si="6"/>
        <v>9.9166666666666679</v>
      </c>
      <c r="R17" s="259">
        <f t="shared" si="7"/>
        <v>98.761574074074076</v>
      </c>
      <c r="S17" s="259">
        <f t="shared" si="8"/>
        <v>98.622685185185205</v>
      </c>
    </row>
    <row r="18" spans="1:19" s="71" customFormat="1" ht="27.75" customHeight="1" x14ac:dyDescent="0.25">
      <c r="A18" s="242">
        <v>11</v>
      </c>
      <c r="B18" s="242" t="s">
        <v>59</v>
      </c>
      <c r="C18" s="242">
        <v>1</v>
      </c>
      <c r="D18" s="242">
        <v>1</v>
      </c>
      <c r="E18" s="244">
        <v>18</v>
      </c>
      <c r="F18" s="246">
        <v>0.54166666666666663</v>
      </c>
      <c r="G18" s="243">
        <f>'Aug-2-2019 II  '!G18+F18</f>
        <v>3.7083333333333326</v>
      </c>
      <c r="H18" s="243">
        <v>0</v>
      </c>
      <c r="I18" s="243">
        <v>0.85069444444444453</v>
      </c>
      <c r="J18" s="243">
        <v>0</v>
      </c>
      <c r="K18" s="258">
        <f>'Aug-2-2019 II  '!K18+J18</f>
        <v>4.8611111111111112E-2</v>
      </c>
      <c r="L18" s="259">
        <f t="shared" si="1"/>
        <v>0.54166666666666663</v>
      </c>
      <c r="M18" s="259">
        <f t="shared" si="2"/>
        <v>0.54166666666666663</v>
      </c>
      <c r="N18" s="259">
        <f t="shared" si="3"/>
        <v>100</v>
      </c>
      <c r="O18" s="259">
        <f t="shared" si="4"/>
        <v>99.924768518518519</v>
      </c>
      <c r="P18" s="260">
        <f t="shared" si="5"/>
        <v>3.7569444444444438</v>
      </c>
      <c r="Q18" s="259">
        <f t="shared" si="6"/>
        <v>3.7569444444444438</v>
      </c>
      <c r="R18" s="259">
        <f t="shared" si="7"/>
        <v>99.993248456790127</v>
      </c>
      <c r="S18" s="259">
        <f t="shared" si="8"/>
        <v>99.478202160493822</v>
      </c>
    </row>
    <row r="19" spans="1:19" s="71" customFormat="1" ht="27.75" customHeight="1" x14ac:dyDescent="0.25">
      <c r="A19" s="242">
        <v>12</v>
      </c>
      <c r="B19" s="242" t="s">
        <v>60</v>
      </c>
      <c r="C19" s="242">
        <v>1</v>
      </c>
      <c r="D19" s="242">
        <v>1</v>
      </c>
      <c r="E19" s="244">
        <v>28</v>
      </c>
      <c r="F19" s="246">
        <v>0</v>
      </c>
      <c r="G19" s="243">
        <f>'Aug-2-2019 II  '!G19+F19</f>
        <v>1</v>
      </c>
      <c r="H19" s="243">
        <v>0</v>
      </c>
      <c r="I19" s="243">
        <v>2.8194444444444446</v>
      </c>
      <c r="J19" s="243">
        <v>5.2534722222222223</v>
      </c>
      <c r="K19" s="258">
        <f>'Aug-2-2019 II  '!K19+J19</f>
        <v>26.642361111111111</v>
      </c>
      <c r="L19" s="259">
        <f t="shared" si="1"/>
        <v>5.2534722222222223</v>
      </c>
      <c r="M19" s="259">
        <f t="shared" si="2"/>
        <v>5.2534722222222223</v>
      </c>
      <c r="N19" s="259">
        <f t="shared" si="3"/>
        <v>99.270351080246925</v>
      </c>
      <c r="O19" s="259">
        <f t="shared" si="4"/>
        <v>99.270351080246925</v>
      </c>
      <c r="P19" s="260">
        <f t="shared" si="5"/>
        <v>27.642361111111111</v>
      </c>
      <c r="Q19" s="259">
        <f t="shared" si="6"/>
        <v>27.642361111111111</v>
      </c>
      <c r="R19" s="259">
        <f t="shared" si="7"/>
        <v>96.299672067901241</v>
      </c>
      <c r="S19" s="259">
        <f t="shared" si="8"/>
        <v>96.160783179012341</v>
      </c>
    </row>
    <row r="20" spans="1:19" s="71" customFormat="1" ht="27.75" customHeight="1" x14ac:dyDescent="0.25">
      <c r="A20" s="242">
        <v>13</v>
      </c>
      <c r="B20" s="242" t="s">
        <v>61</v>
      </c>
      <c r="C20" s="242">
        <v>1</v>
      </c>
      <c r="D20" s="242">
        <v>1</v>
      </c>
      <c r="E20" s="244">
        <v>57</v>
      </c>
      <c r="F20" s="246">
        <v>8.3333333333333329E-2</v>
      </c>
      <c r="G20" s="243">
        <f>'Aug-2-2019 II  '!G20+F20</f>
        <v>1.4166666666666663</v>
      </c>
      <c r="H20" s="243">
        <v>0.90972222222222221</v>
      </c>
      <c r="I20" s="243">
        <v>1.0277777777777779</v>
      </c>
      <c r="J20" s="243">
        <v>2.1979166666666665</v>
      </c>
      <c r="K20" s="258">
        <f>'Aug-2-2019 II  '!K20+J20</f>
        <v>11.371527777777775</v>
      </c>
      <c r="L20" s="259">
        <f t="shared" si="1"/>
        <v>2.28125</v>
      </c>
      <c r="M20" s="259">
        <f t="shared" si="2"/>
        <v>2.28125</v>
      </c>
      <c r="N20" s="259">
        <f t="shared" si="3"/>
        <v>99.694733796296305</v>
      </c>
      <c r="O20" s="259">
        <f t="shared" si="4"/>
        <v>99.683159722222229</v>
      </c>
      <c r="P20" s="260">
        <f t="shared" si="5"/>
        <v>12.788194444444441</v>
      </c>
      <c r="Q20" s="259">
        <f t="shared" si="6"/>
        <v>12.788194444444441</v>
      </c>
      <c r="R20" s="259">
        <f t="shared" si="7"/>
        <v>98.420621141975303</v>
      </c>
      <c r="S20" s="259">
        <f t="shared" si="8"/>
        <v>98.223861882716037</v>
      </c>
    </row>
    <row r="21" spans="1:19" s="71" customFormat="1" ht="27.75" customHeight="1" x14ac:dyDescent="0.25">
      <c r="A21" s="242">
        <v>14</v>
      </c>
      <c r="B21" s="242" t="s">
        <v>62</v>
      </c>
      <c r="C21" s="242">
        <v>5</v>
      </c>
      <c r="D21" s="242">
        <v>5</v>
      </c>
      <c r="E21" s="244">
        <v>109</v>
      </c>
      <c r="F21" s="246">
        <v>0.16666666666666666</v>
      </c>
      <c r="G21" s="243">
        <f>'Aug-2-2019 II  '!G21+F21</f>
        <v>5.8333333333333348</v>
      </c>
      <c r="H21" s="243">
        <v>1.8541666666666667</v>
      </c>
      <c r="I21" s="243">
        <v>3.8923611111111112</v>
      </c>
      <c r="J21" s="243">
        <v>3.1111111111111112</v>
      </c>
      <c r="K21" s="258">
        <f>'Aug-2-2019 II  '!K21+J21</f>
        <v>16.097222222222221</v>
      </c>
      <c r="L21" s="259">
        <f t="shared" si="1"/>
        <v>3.2777777777777777</v>
      </c>
      <c r="M21" s="259">
        <f t="shared" si="2"/>
        <v>0.65555555555555556</v>
      </c>
      <c r="N21" s="259">
        <f t="shared" si="3"/>
        <v>99.913580246913568</v>
      </c>
      <c r="O21" s="259">
        <f t="shared" si="4"/>
        <v>99.908950617283949</v>
      </c>
      <c r="P21" s="260">
        <f t="shared" si="5"/>
        <v>21.930555555555557</v>
      </c>
      <c r="Q21" s="259">
        <f t="shared" si="6"/>
        <v>4.3861111111111111</v>
      </c>
      <c r="R21" s="259">
        <f t="shared" si="7"/>
        <v>99.552854938271608</v>
      </c>
      <c r="S21" s="259">
        <f t="shared" si="8"/>
        <v>99.39081790123457</v>
      </c>
    </row>
    <row r="22" spans="1:19" s="71" customFormat="1" ht="27.75" customHeight="1" x14ac:dyDescent="0.25">
      <c r="A22" s="242">
        <v>15</v>
      </c>
      <c r="B22" s="242" t="s">
        <v>63</v>
      </c>
      <c r="C22" s="247">
        <v>1</v>
      </c>
      <c r="D22" s="242">
        <v>1</v>
      </c>
      <c r="E22" s="262">
        <v>61</v>
      </c>
      <c r="F22" s="246">
        <v>0.10416666666666667</v>
      </c>
      <c r="G22" s="243">
        <f>'Aug-2-2019 II  '!G22+F22</f>
        <v>1.2923611111111113</v>
      </c>
      <c r="H22" s="246">
        <v>1.1506944444444445</v>
      </c>
      <c r="I22" s="246">
        <v>0.10277777777777779</v>
      </c>
      <c r="J22" s="258">
        <f t="shared" si="0"/>
        <v>1.2534722222222223</v>
      </c>
      <c r="K22" s="258">
        <f>'Aug-2-2019 II  '!K22+J22</f>
        <v>5.0411111111111113</v>
      </c>
      <c r="L22" s="259">
        <f t="shared" si="1"/>
        <v>1.3576388888888891</v>
      </c>
      <c r="M22" s="259">
        <f t="shared" si="2"/>
        <v>1.3576388888888891</v>
      </c>
      <c r="N22" s="259">
        <f t="shared" si="3"/>
        <v>99.825906635802468</v>
      </c>
      <c r="O22" s="259">
        <f t="shared" si="4"/>
        <v>99.811439043209873</v>
      </c>
      <c r="P22" s="260">
        <f t="shared" si="5"/>
        <v>6.3334722222222224</v>
      </c>
      <c r="Q22" s="259">
        <f t="shared" si="6"/>
        <v>6.3334722222222224</v>
      </c>
      <c r="R22" s="259">
        <f t="shared" si="7"/>
        <v>99.29984567901235</v>
      </c>
      <c r="S22" s="259">
        <f t="shared" si="8"/>
        <v>99.12035108024692</v>
      </c>
    </row>
    <row r="23" spans="1:19" s="71" customFormat="1" ht="27.75" customHeight="1" x14ac:dyDescent="0.25">
      <c r="A23" s="242">
        <v>16</v>
      </c>
      <c r="B23" s="242" t="s">
        <v>64</v>
      </c>
      <c r="C23" s="247">
        <v>1</v>
      </c>
      <c r="D23" s="242">
        <v>1</v>
      </c>
      <c r="E23" s="262">
        <v>22</v>
      </c>
      <c r="F23" s="246">
        <v>0.10416666666666667</v>
      </c>
      <c r="G23" s="243">
        <f>'Aug-2-2019 II  '!G23+F23</f>
        <v>2.1652777777777779</v>
      </c>
      <c r="H23" s="246">
        <v>0.52083333333333337</v>
      </c>
      <c r="I23" s="246">
        <v>0.87152777777777779</v>
      </c>
      <c r="J23" s="258">
        <f t="shared" si="0"/>
        <v>1.3923611111111112</v>
      </c>
      <c r="K23" s="258">
        <f>'Aug-2-2019 II  '!K23+J23</f>
        <v>5.3136111111111113</v>
      </c>
      <c r="L23" s="259">
        <f t="shared" si="1"/>
        <v>1.4965277777777779</v>
      </c>
      <c r="M23" s="259">
        <f t="shared" si="2"/>
        <v>1.4965277777777779</v>
      </c>
      <c r="N23" s="259">
        <f t="shared" si="3"/>
        <v>99.806616512345684</v>
      </c>
      <c r="O23" s="259">
        <f t="shared" si="4"/>
        <v>99.792148919753075</v>
      </c>
      <c r="P23" s="260">
        <f t="shared" si="5"/>
        <v>7.4788888888888891</v>
      </c>
      <c r="Q23" s="259">
        <f t="shared" si="6"/>
        <v>7.4788888888888891</v>
      </c>
      <c r="R23" s="259">
        <f t="shared" si="7"/>
        <v>99.261998456790124</v>
      </c>
      <c r="S23" s="259">
        <f t="shared" si="8"/>
        <v>98.961265432098784</v>
      </c>
    </row>
    <row r="24" spans="1:19" s="71" customFormat="1" ht="27.75" customHeight="1" x14ac:dyDescent="0.25">
      <c r="A24" s="242">
        <v>17</v>
      </c>
      <c r="B24" s="242" t="s">
        <v>65</v>
      </c>
      <c r="C24" s="247">
        <v>2</v>
      </c>
      <c r="D24" s="242">
        <v>2</v>
      </c>
      <c r="E24" s="262">
        <v>76</v>
      </c>
      <c r="F24" s="246">
        <v>0.35347222222222219</v>
      </c>
      <c r="G24" s="243">
        <f>'Aug-2-2019 II  '!G24+F24</f>
        <v>1.7708333333333333</v>
      </c>
      <c r="H24" s="246">
        <v>0.88541666666666663</v>
      </c>
      <c r="I24" s="246">
        <v>0.78055555555555556</v>
      </c>
      <c r="J24" s="258">
        <f t="shared" si="0"/>
        <v>1.6659722222222222</v>
      </c>
      <c r="K24" s="258">
        <f>'Aug-2-2019 II  '!K24+J24</f>
        <v>15.272222222222222</v>
      </c>
      <c r="L24" s="259">
        <f t="shared" si="1"/>
        <v>2.0194444444444444</v>
      </c>
      <c r="M24" s="259">
        <f t="shared" si="2"/>
        <v>1.0097222222222222</v>
      </c>
      <c r="N24" s="259">
        <f t="shared" si="3"/>
        <v>99.884307484567898</v>
      </c>
      <c r="O24" s="259">
        <f t="shared" si="4"/>
        <v>99.85976080246914</v>
      </c>
      <c r="P24" s="260">
        <f t="shared" si="5"/>
        <v>17.043055555555554</v>
      </c>
      <c r="Q24" s="259">
        <f t="shared" si="6"/>
        <v>8.5215277777777771</v>
      </c>
      <c r="R24" s="259">
        <f t="shared" si="7"/>
        <v>98.939429012345684</v>
      </c>
      <c r="S24" s="259">
        <f t="shared" si="8"/>
        <v>98.816454475308632</v>
      </c>
    </row>
    <row r="25" spans="1:19" s="71" customFormat="1" ht="27.75" customHeight="1" x14ac:dyDescent="0.25">
      <c r="A25" s="242">
        <v>18</v>
      </c>
      <c r="B25" s="242" t="s">
        <v>66</v>
      </c>
      <c r="C25" s="247">
        <v>4</v>
      </c>
      <c r="D25" s="242">
        <v>4</v>
      </c>
      <c r="E25" s="263">
        <v>65</v>
      </c>
      <c r="F25" s="251">
        <v>1.2</v>
      </c>
      <c r="G25" s="243">
        <f>'Aug-2-2019 II  '!G25+F25</f>
        <v>7.0680000000000005</v>
      </c>
      <c r="H25" s="251">
        <v>4.3</v>
      </c>
      <c r="I25" s="251">
        <v>3.2</v>
      </c>
      <c r="J25" s="258">
        <f t="shared" si="0"/>
        <v>7.5</v>
      </c>
      <c r="K25" s="258">
        <f>'Aug-2-2019 II  '!K25+J25</f>
        <v>35.581000000000003</v>
      </c>
      <c r="L25" s="259">
        <f t="shared" si="1"/>
        <v>8.6999999999999993</v>
      </c>
      <c r="M25" s="259">
        <f t="shared" si="2"/>
        <v>2.1749999999999998</v>
      </c>
      <c r="N25" s="259">
        <f t="shared" si="3"/>
        <v>99.739583333333343</v>
      </c>
      <c r="O25" s="259">
        <f t="shared" si="4"/>
        <v>99.697916666666671</v>
      </c>
      <c r="P25" s="260">
        <f t="shared" si="5"/>
        <v>42.649000000000001</v>
      </c>
      <c r="Q25" s="259">
        <f t="shared" si="6"/>
        <v>10.66225</v>
      </c>
      <c r="R25" s="259">
        <f t="shared" si="7"/>
        <v>98.76454861111111</v>
      </c>
      <c r="S25" s="259">
        <f t="shared" si="8"/>
        <v>98.519131944444453</v>
      </c>
    </row>
    <row r="26" spans="1:19" s="71" customFormat="1" ht="27.75" customHeight="1" x14ac:dyDescent="0.25">
      <c r="A26" s="242">
        <v>19</v>
      </c>
      <c r="B26" s="242" t="s">
        <v>67</v>
      </c>
      <c r="C26" s="244">
        <v>2</v>
      </c>
      <c r="D26" s="242">
        <v>2</v>
      </c>
      <c r="E26" s="263">
        <v>45</v>
      </c>
      <c r="F26" s="251">
        <v>0.6</v>
      </c>
      <c r="G26" s="243">
        <f>'Aug-2-2019 II  '!G26+F26</f>
        <v>4.738999999999999</v>
      </c>
      <c r="H26" s="251">
        <v>2.1</v>
      </c>
      <c r="I26" s="251">
        <v>2.1</v>
      </c>
      <c r="J26" s="258">
        <f t="shared" si="0"/>
        <v>4.2</v>
      </c>
      <c r="K26" s="258">
        <f>'Aug-2-2019 II  '!K26+J26</f>
        <v>19.745000000000001</v>
      </c>
      <c r="L26" s="259">
        <f t="shared" si="1"/>
        <v>4.8</v>
      </c>
      <c r="M26" s="259">
        <f t="shared" si="2"/>
        <v>2.4</v>
      </c>
      <c r="N26" s="259">
        <f t="shared" si="3"/>
        <v>99.708333333333329</v>
      </c>
      <c r="O26" s="259">
        <f t="shared" si="4"/>
        <v>99.666666666666671</v>
      </c>
      <c r="P26" s="260">
        <f t="shared" si="5"/>
        <v>24.484000000000002</v>
      </c>
      <c r="Q26" s="259">
        <f t="shared" si="6"/>
        <v>12.242000000000001</v>
      </c>
      <c r="R26" s="259">
        <f t="shared" si="7"/>
        <v>98.628819444444446</v>
      </c>
      <c r="S26" s="259">
        <f t="shared" si="8"/>
        <v>98.299722222222229</v>
      </c>
    </row>
    <row r="27" spans="1:19" s="71" customFormat="1" ht="27.75" customHeight="1" x14ac:dyDescent="0.25">
      <c r="A27" s="242">
        <v>19</v>
      </c>
      <c r="B27" s="242" t="s">
        <v>68</v>
      </c>
      <c r="C27" s="247">
        <v>6</v>
      </c>
      <c r="D27" s="242">
        <v>6</v>
      </c>
      <c r="E27" s="244">
        <v>95</v>
      </c>
      <c r="F27" s="251">
        <v>1.6</v>
      </c>
      <c r="G27" s="243">
        <f>'Aug-2-2019 II  '!G27+F27</f>
        <v>9.0939999999999994</v>
      </c>
      <c r="H27" s="251">
        <v>5.3</v>
      </c>
      <c r="I27" s="251">
        <v>4.0999999999999996</v>
      </c>
      <c r="J27" s="258">
        <f t="shared" si="0"/>
        <v>9.3999999999999986</v>
      </c>
      <c r="K27" s="258">
        <f>'Aug-2-2019 II  '!K27+J27</f>
        <v>43.133000000000003</v>
      </c>
      <c r="L27" s="259">
        <f t="shared" si="1"/>
        <v>10.999999999999998</v>
      </c>
      <c r="M27" s="259">
        <f t="shared" si="2"/>
        <v>1.833333333333333</v>
      </c>
      <c r="N27" s="259">
        <f t="shared" si="3"/>
        <v>99.782407407407419</v>
      </c>
      <c r="O27" s="259">
        <f t="shared" si="4"/>
        <v>99.745370370370367</v>
      </c>
      <c r="P27" s="260">
        <f t="shared" si="5"/>
        <v>52.227000000000004</v>
      </c>
      <c r="Q27" s="259">
        <f t="shared" si="6"/>
        <v>8.7045000000000012</v>
      </c>
      <c r="R27" s="259">
        <f t="shared" si="7"/>
        <v>99.001550925925926</v>
      </c>
      <c r="S27" s="259">
        <f t="shared" si="8"/>
        <v>98.791041666666658</v>
      </c>
    </row>
    <row r="28" spans="1:19" s="71" customFormat="1" ht="27.75" customHeight="1" x14ac:dyDescent="0.25">
      <c r="A28" s="242">
        <v>20</v>
      </c>
      <c r="B28" s="242" t="s">
        <v>69</v>
      </c>
      <c r="C28" s="247">
        <v>6</v>
      </c>
      <c r="D28" s="247">
        <v>6</v>
      </c>
      <c r="E28" s="244">
        <v>252</v>
      </c>
      <c r="F28" s="251">
        <v>0.17152777777777775</v>
      </c>
      <c r="G28" s="243">
        <f>'Aug-2-2019 II  '!G28+F28</f>
        <v>1.1402777777777777</v>
      </c>
      <c r="H28" s="251">
        <v>3.8020833333333335</v>
      </c>
      <c r="I28" s="251">
        <v>4.4409722222222223</v>
      </c>
      <c r="J28" s="258">
        <f t="shared" si="0"/>
        <v>8.2430555555555554</v>
      </c>
      <c r="K28" s="258">
        <f>'Aug-2-2019 II  '!K28+J28</f>
        <v>71.5625</v>
      </c>
      <c r="L28" s="259">
        <f t="shared" si="1"/>
        <v>8.4145833333333329</v>
      </c>
      <c r="M28" s="259">
        <f t="shared" si="2"/>
        <v>1.4024305555555554</v>
      </c>
      <c r="N28" s="259">
        <f t="shared" si="3"/>
        <v>99.809188528806587</v>
      </c>
      <c r="O28" s="259">
        <f t="shared" si="4"/>
        <v>99.805217978395063</v>
      </c>
      <c r="P28" s="260">
        <f t="shared" si="5"/>
        <v>72.702777777777783</v>
      </c>
      <c r="Q28" s="259">
        <f t="shared" si="6"/>
        <v>12.11712962962963</v>
      </c>
      <c r="R28" s="259">
        <f t="shared" si="7"/>
        <v>98.343460648148152</v>
      </c>
      <c r="S28" s="259">
        <f t="shared" si="8"/>
        <v>98.31706532921811</v>
      </c>
    </row>
    <row r="29" spans="1:19" s="71" customFormat="1" ht="27.75" customHeight="1" x14ac:dyDescent="0.25">
      <c r="A29" s="242">
        <v>21</v>
      </c>
      <c r="B29" s="242" t="s">
        <v>70</v>
      </c>
      <c r="C29" s="247">
        <v>2</v>
      </c>
      <c r="D29" s="247">
        <v>2</v>
      </c>
      <c r="E29" s="244">
        <v>2</v>
      </c>
      <c r="F29" s="251">
        <v>7.4305555555555555E-2</v>
      </c>
      <c r="G29" s="243">
        <f>'Aug-2-2019 II  '!G29+F29</f>
        <v>0.5395833333333333</v>
      </c>
      <c r="H29" s="251">
        <v>0</v>
      </c>
      <c r="I29" s="251">
        <v>3.0236111111111108</v>
      </c>
      <c r="J29" s="258">
        <f t="shared" si="0"/>
        <v>3.0236111111111108</v>
      </c>
      <c r="K29" s="258">
        <f>'Aug-2-2019 II  '!K29+J29</f>
        <v>9.9395833333333332</v>
      </c>
      <c r="L29" s="259">
        <f t="shared" si="1"/>
        <v>3.0979166666666664</v>
      </c>
      <c r="M29" s="259">
        <f t="shared" si="2"/>
        <v>1.5489583333333332</v>
      </c>
      <c r="N29" s="259">
        <f t="shared" si="3"/>
        <v>99.790027006172835</v>
      </c>
      <c r="O29" s="259">
        <f t="shared" si="4"/>
        <v>99.784866898148152</v>
      </c>
      <c r="P29" s="260">
        <f t="shared" si="5"/>
        <v>10.479166666666666</v>
      </c>
      <c r="Q29" s="259">
        <f t="shared" si="6"/>
        <v>5.239583333333333</v>
      </c>
      <c r="R29" s="259">
        <f t="shared" si="7"/>
        <v>99.309751157407405</v>
      </c>
      <c r="S29" s="259">
        <f t="shared" si="8"/>
        <v>99.272280092592581</v>
      </c>
    </row>
    <row r="30" spans="1:19" s="71" customFormat="1" ht="27.75" customHeight="1" x14ac:dyDescent="0.25">
      <c r="A30" s="242">
        <v>22</v>
      </c>
      <c r="B30" s="242" t="s">
        <v>71</v>
      </c>
      <c r="C30" s="242">
        <v>1</v>
      </c>
      <c r="D30" s="247">
        <v>1</v>
      </c>
      <c r="E30" s="244">
        <v>4</v>
      </c>
      <c r="F30" s="251">
        <v>9.2361111111111116E-2</v>
      </c>
      <c r="G30" s="243">
        <f>'Aug-2-2019 II  '!G30+F30</f>
        <v>0.26180555555555557</v>
      </c>
      <c r="H30" s="251">
        <v>1.9791666666666667</v>
      </c>
      <c r="I30" s="251">
        <v>0.62777777777777777</v>
      </c>
      <c r="J30" s="258">
        <f t="shared" si="0"/>
        <v>2.6069444444444443</v>
      </c>
      <c r="K30" s="258">
        <f>'Aug-2-2019 II  '!K30+J30</f>
        <v>10.9125</v>
      </c>
      <c r="L30" s="259">
        <f t="shared" si="1"/>
        <v>2.6993055555555552</v>
      </c>
      <c r="M30" s="259">
        <f t="shared" si="2"/>
        <v>2.6993055555555552</v>
      </c>
      <c r="N30" s="259">
        <f t="shared" si="3"/>
        <v>99.637924382716051</v>
      </c>
      <c r="O30" s="259">
        <f t="shared" si="4"/>
        <v>99.625096450617278</v>
      </c>
      <c r="P30" s="260">
        <f t="shared" si="5"/>
        <v>11.174305555555556</v>
      </c>
      <c r="Q30" s="259">
        <f t="shared" si="6"/>
        <v>11.174305555555556</v>
      </c>
      <c r="R30" s="259">
        <f t="shared" si="7"/>
        <v>98.484375</v>
      </c>
      <c r="S30" s="259">
        <f t="shared" si="8"/>
        <v>98.448013117283963</v>
      </c>
    </row>
    <row r="31" spans="1:19" s="71" customFormat="1" ht="27.75" customHeight="1" x14ac:dyDescent="0.25">
      <c r="A31" s="242">
        <v>23</v>
      </c>
      <c r="B31" s="242" t="s">
        <v>72</v>
      </c>
      <c r="C31" s="242">
        <v>2</v>
      </c>
      <c r="D31" s="247">
        <v>2</v>
      </c>
      <c r="E31" s="244">
        <v>3</v>
      </c>
      <c r="F31" s="251">
        <v>0.15972222222222224</v>
      </c>
      <c r="G31" s="243">
        <f>'Aug-2-2019 II  '!G31+F31</f>
        <v>0.43402777777777779</v>
      </c>
      <c r="H31" s="251">
        <v>1.9097222222222223</v>
      </c>
      <c r="I31" s="251">
        <v>0.73958333333333337</v>
      </c>
      <c r="J31" s="258">
        <f t="shared" si="0"/>
        <v>2.6493055555555558</v>
      </c>
      <c r="K31" s="258">
        <f>'Aug-2-2019 II  '!K31+J31</f>
        <v>11.805555555555555</v>
      </c>
      <c r="L31" s="259">
        <f t="shared" si="1"/>
        <v>2.8090277777777781</v>
      </c>
      <c r="M31" s="259">
        <f t="shared" si="2"/>
        <v>1.4045138888888891</v>
      </c>
      <c r="N31" s="259">
        <f t="shared" si="3"/>
        <v>99.81602044753086</v>
      </c>
      <c r="O31" s="259">
        <f t="shared" si="4"/>
        <v>99.804928626543216</v>
      </c>
      <c r="P31" s="260">
        <f t="shared" si="5"/>
        <v>12.239583333333334</v>
      </c>
      <c r="Q31" s="259">
        <f t="shared" si="6"/>
        <v>6.119791666666667</v>
      </c>
      <c r="R31" s="259">
        <f t="shared" si="7"/>
        <v>99.180169753086417</v>
      </c>
      <c r="S31" s="259">
        <f t="shared" si="8"/>
        <v>99.150028935185205</v>
      </c>
    </row>
    <row r="32" spans="1:19" s="71" customFormat="1" ht="27.75" customHeight="1" x14ac:dyDescent="0.25">
      <c r="A32" s="242">
        <v>24</v>
      </c>
      <c r="B32" s="242" t="s">
        <v>73</v>
      </c>
      <c r="C32" s="242">
        <v>1</v>
      </c>
      <c r="D32" s="244">
        <v>1</v>
      </c>
      <c r="E32" s="244">
        <v>131</v>
      </c>
      <c r="F32" s="251">
        <v>0.31597222222222221</v>
      </c>
      <c r="G32" s="243">
        <f>'Aug-2-2019 II  '!G32+F32</f>
        <v>1.2694444444444444</v>
      </c>
      <c r="H32" s="251">
        <v>1.5520833333333333</v>
      </c>
      <c r="I32" s="251">
        <v>0.50069444444444444</v>
      </c>
      <c r="J32" s="258">
        <f t="shared" si="0"/>
        <v>2.0527777777777776</v>
      </c>
      <c r="K32" s="258">
        <f>'Aug-2-2019 II  '!K32+J32</f>
        <v>7.2611111111111111</v>
      </c>
      <c r="L32" s="259">
        <f t="shared" si="1"/>
        <v>2.3687499999999999</v>
      </c>
      <c r="M32" s="259">
        <f t="shared" si="2"/>
        <v>2.3687499999999999</v>
      </c>
      <c r="N32" s="259">
        <f t="shared" si="3"/>
        <v>99.714891975308646</v>
      </c>
      <c r="O32" s="259">
        <f t="shared" si="4"/>
        <v>99.671006944444457</v>
      </c>
      <c r="P32" s="260">
        <f t="shared" si="5"/>
        <v>8.530555555555555</v>
      </c>
      <c r="Q32" s="259">
        <f t="shared" si="6"/>
        <v>8.530555555555555</v>
      </c>
      <c r="R32" s="259">
        <f t="shared" si="7"/>
        <v>98.991512345679027</v>
      </c>
      <c r="S32" s="259">
        <f t="shared" si="8"/>
        <v>98.815200617283935</v>
      </c>
    </row>
    <row r="33" spans="1:19" s="71" customFormat="1" ht="27.75" customHeight="1" x14ac:dyDescent="0.25">
      <c r="A33" s="242">
        <v>25</v>
      </c>
      <c r="B33" s="242" t="s">
        <v>74</v>
      </c>
      <c r="C33" s="278">
        <v>4</v>
      </c>
      <c r="D33" s="278">
        <v>4</v>
      </c>
      <c r="E33" s="278">
        <v>417</v>
      </c>
      <c r="F33" s="248">
        <v>1.7361111111111112E-2</v>
      </c>
      <c r="G33" s="243">
        <f>'Aug-2-2019 II  '!G33+F33</f>
        <v>0.2805555555555555</v>
      </c>
      <c r="H33" s="264">
        <v>1.7951388888888891</v>
      </c>
      <c r="I33" s="251">
        <v>5.2569444444444446</v>
      </c>
      <c r="J33" s="258">
        <f t="shared" si="0"/>
        <v>7.0520833333333339</v>
      </c>
      <c r="K33" s="258">
        <f>'Aug-2-2019 II  '!K33+J33</f>
        <v>42.521527777777784</v>
      </c>
      <c r="L33" s="259">
        <f t="shared" si="1"/>
        <v>7.0694444444444446</v>
      </c>
      <c r="M33" s="259">
        <f t="shared" si="2"/>
        <v>1.7673611111111112</v>
      </c>
      <c r="N33" s="259">
        <f t="shared" si="3"/>
        <v>99.755135995370367</v>
      </c>
      <c r="O33" s="259">
        <f t="shared" si="4"/>
        <v>99.754533179012356</v>
      </c>
      <c r="P33" s="260">
        <f t="shared" si="5"/>
        <v>42.802083333333343</v>
      </c>
      <c r="Q33" s="259">
        <f t="shared" si="6"/>
        <v>10.700520833333336</v>
      </c>
      <c r="R33" s="259">
        <f t="shared" si="7"/>
        <v>98.523558063271594</v>
      </c>
      <c r="S33" s="259">
        <f t="shared" si="8"/>
        <v>98.51381655092591</v>
      </c>
    </row>
    <row r="34" spans="1:19" s="71" customFormat="1" ht="27.75" customHeight="1" x14ac:dyDescent="0.25">
      <c r="A34" s="242">
        <v>26</v>
      </c>
      <c r="B34" s="242" t="s">
        <v>75</v>
      </c>
      <c r="C34" s="278">
        <v>3</v>
      </c>
      <c r="D34" s="278">
        <v>3</v>
      </c>
      <c r="E34" s="278">
        <v>325</v>
      </c>
      <c r="F34" s="248">
        <v>3.4722222222222224E-2</v>
      </c>
      <c r="G34" s="243">
        <f>'Aug-2-2019 II  '!G34+F34</f>
        <v>0.33194444444444443</v>
      </c>
      <c r="H34" s="264">
        <v>5.8388888888888886</v>
      </c>
      <c r="I34" s="251">
        <v>1.7763888888888888</v>
      </c>
      <c r="J34" s="258">
        <f t="shared" si="0"/>
        <v>7.6152777777777771</v>
      </c>
      <c r="K34" s="258">
        <f>'Aug-2-2019 II  '!K34+J34</f>
        <v>43.513888888888886</v>
      </c>
      <c r="L34" s="259">
        <f t="shared" si="1"/>
        <v>7.6499999999999995</v>
      </c>
      <c r="M34" s="259">
        <f t="shared" si="2"/>
        <v>2.5499999999999998</v>
      </c>
      <c r="N34" s="259">
        <f t="shared" si="3"/>
        <v>99.647440843621396</v>
      </c>
      <c r="O34" s="259">
        <f t="shared" si="4"/>
        <v>99.645833333333329</v>
      </c>
      <c r="P34" s="260">
        <f t="shared" si="5"/>
        <v>43.845833333333331</v>
      </c>
      <c r="Q34" s="259">
        <f t="shared" si="6"/>
        <v>14.615277777777777</v>
      </c>
      <c r="R34" s="259">
        <f t="shared" si="7"/>
        <v>97.985468106995896</v>
      </c>
      <c r="S34" s="259">
        <f t="shared" si="8"/>
        <v>97.970100308641975</v>
      </c>
    </row>
    <row r="35" spans="1:19" s="71" customFormat="1" ht="27.75" customHeight="1" x14ac:dyDescent="0.25">
      <c r="A35" s="242">
        <v>27</v>
      </c>
      <c r="B35" s="249" t="s">
        <v>76</v>
      </c>
      <c r="C35" s="247">
        <v>3</v>
      </c>
      <c r="D35" s="265">
        <v>3</v>
      </c>
      <c r="E35" s="266">
        <v>310</v>
      </c>
      <c r="F35" s="267">
        <v>8.6805555555555566E-2</v>
      </c>
      <c r="G35" s="243">
        <f>'Aug-2-2019 II  '!G35+F35</f>
        <v>0.16041666666666668</v>
      </c>
      <c r="H35" s="243">
        <v>4.1319444444444446</v>
      </c>
      <c r="I35" s="243">
        <v>2.3645833333333335</v>
      </c>
      <c r="J35" s="258">
        <f t="shared" si="0"/>
        <v>6.4965277777777786</v>
      </c>
      <c r="K35" s="258">
        <f>'Aug-2-2019 II  '!K35+J35</f>
        <v>24.982638888888886</v>
      </c>
      <c r="L35" s="259">
        <f t="shared" si="1"/>
        <v>6.5833333333333339</v>
      </c>
      <c r="M35" s="259">
        <f t="shared" si="2"/>
        <v>2.1944444444444446</v>
      </c>
      <c r="N35" s="259">
        <f t="shared" si="3"/>
        <v>99.699234825102877</v>
      </c>
      <c r="O35" s="259">
        <f t="shared" si="4"/>
        <v>99.695216049382708</v>
      </c>
      <c r="P35" s="260">
        <f t="shared" si="5"/>
        <v>25.143055555555552</v>
      </c>
      <c r="Q35" s="259">
        <f t="shared" si="6"/>
        <v>8.381018518518518</v>
      </c>
      <c r="R35" s="259">
        <f t="shared" si="7"/>
        <v>98.843396347736629</v>
      </c>
      <c r="S35" s="259">
        <f t="shared" si="8"/>
        <v>98.835969650205755</v>
      </c>
    </row>
    <row r="36" spans="1:19" s="71" customFormat="1" ht="27.75" customHeight="1" x14ac:dyDescent="0.25">
      <c r="A36" s="242">
        <v>28</v>
      </c>
      <c r="B36" s="242" t="s">
        <v>77</v>
      </c>
      <c r="C36" s="247">
        <v>2</v>
      </c>
      <c r="D36" s="242">
        <v>2</v>
      </c>
      <c r="E36" s="244">
        <v>99</v>
      </c>
      <c r="F36" s="243">
        <v>0.1423611111111111</v>
      </c>
      <c r="G36" s="243">
        <f>'Aug-2-2019 II  '!G36+F36</f>
        <v>0.21111111111111111</v>
      </c>
      <c r="H36" s="243">
        <v>1.4895833333333333</v>
      </c>
      <c r="I36" s="243">
        <v>0.56597222222222221</v>
      </c>
      <c r="J36" s="258">
        <f t="shared" si="0"/>
        <v>2.0555555555555554</v>
      </c>
      <c r="K36" s="258">
        <f>'Aug-2-2019 II  '!K36+J36</f>
        <v>21.107638888888893</v>
      </c>
      <c r="L36" s="259">
        <f t="shared" si="1"/>
        <v>2.1979166666666665</v>
      </c>
      <c r="M36" s="259">
        <f t="shared" si="2"/>
        <v>1.0989583333333333</v>
      </c>
      <c r="N36" s="259">
        <f t="shared" si="3"/>
        <v>99.857253086419746</v>
      </c>
      <c r="O36" s="259">
        <f t="shared" si="4"/>
        <v>99.847366898148138</v>
      </c>
      <c r="P36" s="260">
        <f t="shared" si="5"/>
        <v>21.318750000000005</v>
      </c>
      <c r="Q36" s="259">
        <f t="shared" si="6"/>
        <v>10.659375000000002</v>
      </c>
      <c r="R36" s="259">
        <f t="shared" si="7"/>
        <v>98.534191743827165</v>
      </c>
      <c r="S36" s="259">
        <f t="shared" si="8"/>
        <v>98.51953125</v>
      </c>
    </row>
    <row r="37" spans="1:19" s="71" customFormat="1" ht="27.75" customHeight="1" x14ac:dyDescent="0.25">
      <c r="A37" s="242">
        <v>29</v>
      </c>
      <c r="B37" s="242" t="s">
        <v>78</v>
      </c>
      <c r="C37" s="247">
        <v>6</v>
      </c>
      <c r="D37" s="247">
        <v>6</v>
      </c>
      <c r="E37" s="247">
        <v>183</v>
      </c>
      <c r="F37" s="250">
        <v>4.3750000000000004E-2</v>
      </c>
      <c r="G37" s="243">
        <f>'Aug-2-2019 II  '!G37+F37</f>
        <v>0.3611111111111111</v>
      </c>
      <c r="H37" s="250">
        <v>2.8562499999999997</v>
      </c>
      <c r="I37" s="250">
        <v>2.4465277777777779</v>
      </c>
      <c r="J37" s="258">
        <f t="shared" si="0"/>
        <v>5.3027777777777771</v>
      </c>
      <c r="K37" s="258">
        <f>'Aug-2-2019 II  '!K37+J37</f>
        <v>31.331249999999997</v>
      </c>
      <c r="L37" s="259">
        <f t="shared" si="1"/>
        <v>5.3465277777777773</v>
      </c>
      <c r="M37" s="259">
        <f t="shared" si="2"/>
        <v>0.89108796296296289</v>
      </c>
      <c r="N37" s="259">
        <f t="shared" si="3"/>
        <v>99.877250514403286</v>
      </c>
      <c r="O37" s="259">
        <f t="shared" si="4"/>
        <v>99.876237782921805</v>
      </c>
      <c r="P37" s="260">
        <f t="shared" si="5"/>
        <v>31.692361111111108</v>
      </c>
      <c r="Q37" s="259">
        <f t="shared" si="6"/>
        <v>5.2820601851851849</v>
      </c>
      <c r="R37" s="259">
        <f t="shared" si="7"/>
        <v>99.274739583333329</v>
      </c>
      <c r="S37" s="259">
        <f t="shared" si="8"/>
        <v>99.266380529835388</v>
      </c>
    </row>
    <row r="38" spans="1:19" s="71" customFormat="1" ht="27.75" customHeight="1" x14ac:dyDescent="0.25">
      <c r="A38" s="242">
        <v>30</v>
      </c>
      <c r="B38" s="242" t="s">
        <v>79</v>
      </c>
      <c r="C38" s="252">
        <v>8</v>
      </c>
      <c r="D38" s="252">
        <v>8</v>
      </c>
      <c r="E38" s="252">
        <v>234</v>
      </c>
      <c r="F38" s="253">
        <v>0.10416666666666667</v>
      </c>
      <c r="G38" s="243">
        <f>'Aug-2-2019 II  '!G38+F38</f>
        <v>0.49166666666666664</v>
      </c>
      <c r="H38" s="254">
        <v>6.8597222222222216</v>
      </c>
      <c r="I38" s="253">
        <v>3.9541666666666671</v>
      </c>
      <c r="J38" s="258">
        <f t="shared" si="0"/>
        <v>10.813888888888888</v>
      </c>
      <c r="K38" s="258">
        <f>'Aug-2-2019 II  '!K38+J38</f>
        <v>56.56388888888889</v>
      </c>
      <c r="L38" s="259">
        <f t="shared" si="1"/>
        <v>10.918055555555554</v>
      </c>
      <c r="M38" s="259">
        <f t="shared" si="2"/>
        <v>1.3647569444444443</v>
      </c>
      <c r="N38" s="259">
        <f t="shared" si="3"/>
        <v>99.812258873456798</v>
      </c>
      <c r="O38" s="259">
        <f t="shared" si="4"/>
        <v>99.810450424382708</v>
      </c>
      <c r="P38" s="260">
        <f t="shared" si="5"/>
        <v>57.055555555555557</v>
      </c>
      <c r="Q38" s="259">
        <f t="shared" si="6"/>
        <v>7.1319444444444446</v>
      </c>
      <c r="R38" s="259">
        <f t="shared" si="7"/>
        <v>99.017988040123456</v>
      </c>
      <c r="S38" s="259">
        <f t="shared" si="8"/>
        <v>99.009452160493822</v>
      </c>
    </row>
    <row r="39" spans="1:19" s="71" customFormat="1" ht="27.75" customHeight="1" x14ac:dyDescent="0.25">
      <c r="A39" s="242">
        <v>31</v>
      </c>
      <c r="B39" s="242" t="s">
        <v>80</v>
      </c>
      <c r="C39" s="244">
        <v>1</v>
      </c>
      <c r="D39" s="244">
        <v>1</v>
      </c>
      <c r="E39" s="244">
        <v>47</v>
      </c>
      <c r="F39" s="251">
        <v>0.62152777777777779</v>
      </c>
      <c r="G39" s="243">
        <f>'Aug-2-2019 II  '!G39+F39</f>
        <v>1.6604166666666664</v>
      </c>
      <c r="H39" s="251">
        <v>0.67361111111111116</v>
      </c>
      <c r="I39" s="251">
        <v>8.6805555555555566E-2</v>
      </c>
      <c r="J39" s="258">
        <f t="shared" si="0"/>
        <v>0.76041666666666674</v>
      </c>
      <c r="K39" s="258">
        <f>'Aug-2-2019 II  '!K39+J39</f>
        <v>7.3131944444444441</v>
      </c>
      <c r="L39" s="259">
        <f t="shared" si="1"/>
        <v>1.3819444444444446</v>
      </c>
      <c r="M39" s="259">
        <f t="shared" si="2"/>
        <v>1.3819444444444446</v>
      </c>
      <c r="N39" s="259">
        <f t="shared" si="3"/>
        <v>99.894386574074076</v>
      </c>
      <c r="O39" s="259">
        <f t="shared" si="4"/>
        <v>99.808063271604937</v>
      </c>
      <c r="P39" s="260">
        <f t="shared" si="5"/>
        <v>8.9736111111111114</v>
      </c>
      <c r="Q39" s="259">
        <f t="shared" si="6"/>
        <v>8.9736111111111114</v>
      </c>
      <c r="R39" s="259">
        <f t="shared" si="7"/>
        <v>98.984278549382722</v>
      </c>
      <c r="S39" s="259">
        <f t="shared" si="8"/>
        <v>98.753665123456798</v>
      </c>
    </row>
    <row r="40" spans="1:19" s="106" customFormat="1" ht="27.75" customHeight="1" x14ac:dyDescent="0.25">
      <c r="A40" s="244">
        <v>32</v>
      </c>
      <c r="B40" s="244" t="s">
        <v>81</v>
      </c>
      <c r="C40" s="244">
        <v>13</v>
      </c>
      <c r="D40" s="244">
        <v>13</v>
      </c>
      <c r="E40" s="244">
        <v>559</v>
      </c>
      <c r="F40" s="243">
        <v>0.25694444444444448</v>
      </c>
      <c r="G40" s="243">
        <f>'Aug-2-2019 II  '!G40+F40</f>
        <v>2.7756944444444449</v>
      </c>
      <c r="H40" s="243">
        <v>6.6743055555555557</v>
      </c>
      <c r="I40" s="243">
        <v>2.4215277777777779</v>
      </c>
      <c r="J40" s="243">
        <f t="shared" si="0"/>
        <v>9.0958333333333332</v>
      </c>
      <c r="K40" s="258">
        <f>'Aug-2-2019 II  '!K40+J40</f>
        <v>71.176388888888894</v>
      </c>
      <c r="L40" s="259">
        <f t="shared" si="1"/>
        <v>9.3527777777777779</v>
      </c>
      <c r="M40" s="289">
        <f t="shared" si="2"/>
        <v>0.71944444444444444</v>
      </c>
      <c r="N40" s="289">
        <f t="shared" si="3"/>
        <v>99.902822293447301</v>
      </c>
      <c r="O40" s="289">
        <f t="shared" si="4"/>
        <v>99.900077160493822</v>
      </c>
      <c r="P40" s="290">
        <f t="shared" si="5"/>
        <v>73.952083333333334</v>
      </c>
      <c r="Q40" s="289">
        <f t="shared" si="6"/>
        <v>5.6886217948717945</v>
      </c>
      <c r="R40" s="289">
        <f t="shared" si="7"/>
        <v>99.239568494776833</v>
      </c>
      <c r="S40" s="289">
        <f t="shared" si="8"/>
        <v>99.20991363960114</v>
      </c>
    </row>
    <row r="41" spans="1:19" s="71" customFormat="1" ht="27.75" customHeight="1" x14ac:dyDescent="0.25">
      <c r="A41" s="242">
        <v>33</v>
      </c>
      <c r="B41" s="255" t="s">
        <v>82</v>
      </c>
      <c r="C41" s="247">
        <v>5</v>
      </c>
      <c r="D41" s="255">
        <v>5</v>
      </c>
      <c r="E41" s="268">
        <v>204</v>
      </c>
      <c r="F41" s="269">
        <v>0.12152777777777778</v>
      </c>
      <c r="G41" s="243">
        <f>'Aug-2-2019 II  '!G41+F41</f>
        <v>0.61111111111111105</v>
      </c>
      <c r="H41" s="270">
        <v>2.0326388888888891</v>
      </c>
      <c r="I41" s="270">
        <v>1.5083333333333331</v>
      </c>
      <c r="J41" s="258">
        <f t="shared" si="0"/>
        <v>3.540972222222222</v>
      </c>
      <c r="K41" s="258">
        <f>'Aug-2-2019 II  '!K41+J41</f>
        <v>17.113888888888887</v>
      </c>
      <c r="L41" s="259">
        <f t="shared" si="1"/>
        <v>3.6624999999999996</v>
      </c>
      <c r="M41" s="259">
        <f t="shared" si="2"/>
        <v>0.73249999999999993</v>
      </c>
      <c r="N41" s="259">
        <f t="shared" si="3"/>
        <v>99.901639660493828</v>
      </c>
      <c r="O41" s="259">
        <f t="shared" si="4"/>
        <v>99.898263888888891</v>
      </c>
      <c r="P41" s="260">
        <f t="shared" si="5"/>
        <v>17.724999999999998</v>
      </c>
      <c r="Q41" s="259">
        <f t="shared" si="6"/>
        <v>3.5449999999999995</v>
      </c>
      <c r="R41" s="259">
        <f t="shared" si="7"/>
        <v>99.524614197530852</v>
      </c>
      <c r="S41" s="259">
        <f t="shared" si="8"/>
        <v>99.507638888888891</v>
      </c>
    </row>
    <row r="42" spans="1:19" s="71" customFormat="1" ht="27.75" customHeight="1" x14ac:dyDescent="0.25">
      <c r="A42" s="242">
        <v>34</v>
      </c>
      <c r="B42" s="242" t="s">
        <v>83</v>
      </c>
      <c r="C42" s="247">
        <v>1</v>
      </c>
      <c r="D42" s="242">
        <v>1</v>
      </c>
      <c r="E42" s="268">
        <v>55</v>
      </c>
      <c r="F42" s="270">
        <v>0</v>
      </c>
      <c r="G42" s="243">
        <f>'Aug-2-2019 II  '!G42+F42</f>
        <v>1.1145833333333335</v>
      </c>
      <c r="H42" s="270">
        <v>0.86111111111111116</v>
      </c>
      <c r="I42" s="270">
        <v>8.3333333333333329E-2</v>
      </c>
      <c r="J42" s="258">
        <f t="shared" si="0"/>
        <v>0.94444444444444453</v>
      </c>
      <c r="K42" s="258">
        <f>'Aug-2-2019 II  '!K42+J42</f>
        <v>3.3090277777777777</v>
      </c>
      <c r="L42" s="259">
        <f t="shared" si="1"/>
        <v>0.94444444444444453</v>
      </c>
      <c r="M42" s="259">
        <f t="shared" si="2"/>
        <v>0.94444444444444453</v>
      </c>
      <c r="N42" s="259">
        <f t="shared" si="3"/>
        <v>99.868827160493822</v>
      </c>
      <c r="O42" s="259">
        <f t="shared" si="4"/>
        <v>99.868827160493822</v>
      </c>
      <c r="P42" s="260">
        <f t="shared" si="5"/>
        <v>4.4236111111111107</v>
      </c>
      <c r="Q42" s="259">
        <f t="shared" si="6"/>
        <v>4.4236111111111107</v>
      </c>
      <c r="R42" s="259">
        <f t="shared" si="7"/>
        <v>99.54041280864196</v>
      </c>
      <c r="S42" s="259">
        <f t="shared" si="8"/>
        <v>99.385609567901241</v>
      </c>
    </row>
    <row r="43" spans="1:19" s="71" customFormat="1" ht="27.75" customHeight="1" x14ac:dyDescent="0.25">
      <c r="A43" s="242">
        <v>35</v>
      </c>
      <c r="B43" s="242" t="s">
        <v>84</v>
      </c>
      <c r="C43" s="247">
        <v>1</v>
      </c>
      <c r="D43" s="242">
        <v>1</v>
      </c>
      <c r="E43" s="268">
        <v>75</v>
      </c>
      <c r="F43" s="270">
        <v>0.27638888888888885</v>
      </c>
      <c r="G43" s="243">
        <f>'Aug-2-2019 II  '!G43+F43</f>
        <v>0.72777777777777775</v>
      </c>
      <c r="H43" s="270">
        <v>1.6666666666666661</v>
      </c>
      <c r="I43" s="270">
        <v>0.61875000000000013</v>
      </c>
      <c r="J43" s="258">
        <f t="shared" si="0"/>
        <v>2.2854166666666664</v>
      </c>
      <c r="K43" s="258">
        <f>'Aug-2-2019 II  '!K43+J43</f>
        <v>10.358333333333333</v>
      </c>
      <c r="L43" s="259">
        <f t="shared" si="1"/>
        <v>2.5618055555555554</v>
      </c>
      <c r="M43" s="259">
        <f t="shared" si="2"/>
        <v>2.5618055555555554</v>
      </c>
      <c r="N43" s="259">
        <f t="shared" si="3"/>
        <v>99.682581018518519</v>
      </c>
      <c r="O43" s="259">
        <f t="shared" si="4"/>
        <v>99.644193672839506</v>
      </c>
      <c r="P43" s="260">
        <f t="shared" si="5"/>
        <v>11.08611111111111</v>
      </c>
      <c r="Q43" s="259">
        <f t="shared" si="6"/>
        <v>11.08611111111111</v>
      </c>
      <c r="R43" s="259">
        <f t="shared" si="7"/>
        <v>98.561342592592595</v>
      </c>
      <c r="S43" s="259">
        <f t="shared" si="8"/>
        <v>98.460262345679013</v>
      </c>
    </row>
    <row r="44" spans="1:19" s="71" customFormat="1" ht="27.75" customHeight="1" x14ac:dyDescent="0.25">
      <c r="A44" s="242">
        <v>36</v>
      </c>
      <c r="B44" s="242" t="s">
        <v>85</v>
      </c>
      <c r="C44" s="247">
        <v>1</v>
      </c>
      <c r="D44" s="242">
        <v>1</v>
      </c>
      <c r="E44" s="268">
        <v>83</v>
      </c>
      <c r="F44" s="270">
        <v>0.41319444444444398</v>
      </c>
      <c r="G44" s="243">
        <f>'Aug-2-2019 II  '!G44+F44</f>
        <v>1.0347222222222219</v>
      </c>
      <c r="H44" s="270">
        <v>0.54861111111111105</v>
      </c>
      <c r="I44" s="270">
        <v>0.15277777777777801</v>
      </c>
      <c r="J44" s="258">
        <f t="shared" si="0"/>
        <v>0.70138888888888906</v>
      </c>
      <c r="K44" s="258">
        <f>'Aug-2-2019 II  '!K44+J44</f>
        <v>4.6527777777777777</v>
      </c>
      <c r="L44" s="259">
        <f t="shared" si="1"/>
        <v>1.114583333333333</v>
      </c>
      <c r="M44" s="259">
        <f t="shared" si="2"/>
        <v>1.114583333333333</v>
      </c>
      <c r="N44" s="259">
        <f t="shared" si="3"/>
        <v>99.902584876543216</v>
      </c>
      <c r="O44" s="259">
        <f t="shared" si="4"/>
        <v>99.845196759259252</v>
      </c>
      <c r="P44" s="260">
        <f t="shared" si="5"/>
        <v>5.6875</v>
      </c>
      <c r="Q44" s="259">
        <f t="shared" si="6"/>
        <v>5.6875</v>
      </c>
      <c r="R44" s="259">
        <f t="shared" si="7"/>
        <v>99.353780864197532</v>
      </c>
      <c r="S44" s="259">
        <f t="shared" si="8"/>
        <v>99.210069444444443</v>
      </c>
    </row>
    <row r="45" spans="1:19" s="71" customFormat="1" ht="27.75" customHeight="1" x14ac:dyDescent="0.25">
      <c r="A45" s="242">
        <v>37</v>
      </c>
      <c r="B45" s="242" t="s">
        <v>86</v>
      </c>
      <c r="C45" s="244">
        <v>3</v>
      </c>
      <c r="D45" s="242">
        <v>3</v>
      </c>
      <c r="E45" s="268">
        <v>206</v>
      </c>
      <c r="F45" s="270">
        <v>5.5555555555555552E-2</v>
      </c>
      <c r="G45" s="243">
        <f>'Aug-2-2019 II  '!G45+F45</f>
        <v>0.50347222222222221</v>
      </c>
      <c r="H45" s="270">
        <v>3.9826388888888893</v>
      </c>
      <c r="I45" s="270">
        <v>0.55902777777777768</v>
      </c>
      <c r="J45" s="258">
        <f t="shared" si="0"/>
        <v>4.541666666666667</v>
      </c>
      <c r="K45" s="258">
        <f>'Aug-2-2019 II  '!K45+J45</f>
        <v>16.413194444444446</v>
      </c>
      <c r="L45" s="259">
        <f t="shared" si="1"/>
        <v>4.5972222222222223</v>
      </c>
      <c r="M45" s="259">
        <f t="shared" si="2"/>
        <v>1.5324074074074074</v>
      </c>
      <c r="N45" s="259">
        <f t="shared" si="3"/>
        <v>99.789737654321002</v>
      </c>
      <c r="O45" s="259">
        <f t="shared" si="4"/>
        <v>99.787165637860085</v>
      </c>
      <c r="P45" s="260">
        <f t="shared" si="5"/>
        <v>16.916666666666668</v>
      </c>
      <c r="Q45" s="259">
        <f t="shared" si="6"/>
        <v>5.6388888888888893</v>
      </c>
      <c r="R45" s="259">
        <f t="shared" si="7"/>
        <v>99.240129886831284</v>
      </c>
      <c r="S45" s="259">
        <f t="shared" si="8"/>
        <v>99.21682098765433</v>
      </c>
    </row>
    <row r="46" spans="1:19" s="71" customFormat="1" ht="27.75" customHeight="1" x14ac:dyDescent="0.25">
      <c r="A46" s="242">
        <v>38</v>
      </c>
      <c r="B46" s="242" t="s">
        <v>87</v>
      </c>
      <c r="C46" s="244">
        <v>4</v>
      </c>
      <c r="D46" s="242">
        <v>4</v>
      </c>
      <c r="E46" s="268">
        <v>304</v>
      </c>
      <c r="F46" s="270">
        <v>0.61805555555555558</v>
      </c>
      <c r="G46" s="243">
        <f>'Aug-2-2019 II  '!G46+F46</f>
        <v>3.1219675925925925</v>
      </c>
      <c r="H46" s="270">
        <v>2.5694444444444442</v>
      </c>
      <c r="I46" s="270">
        <v>0.375</v>
      </c>
      <c r="J46" s="258">
        <f t="shared" si="0"/>
        <v>2.9444444444444442</v>
      </c>
      <c r="K46" s="258">
        <f>'Aug-2-2019 II  '!K46+J46</f>
        <v>16.225694444444446</v>
      </c>
      <c r="L46" s="259">
        <f t="shared" si="1"/>
        <v>3.5625</v>
      </c>
      <c r="M46" s="259">
        <f t="shared" si="2"/>
        <v>0.890625</v>
      </c>
      <c r="N46" s="259">
        <f t="shared" si="3"/>
        <v>99.897762345679013</v>
      </c>
      <c r="O46" s="259">
        <f t="shared" si="4"/>
        <v>99.876302083333329</v>
      </c>
      <c r="P46" s="260">
        <f t="shared" si="5"/>
        <v>19.34766203703704</v>
      </c>
      <c r="Q46" s="259">
        <f t="shared" si="6"/>
        <v>4.8369155092592599</v>
      </c>
      <c r="R46" s="259">
        <f t="shared" si="7"/>
        <v>99.436607831790127</v>
      </c>
      <c r="S46" s="259">
        <f t="shared" si="8"/>
        <v>99.328206179269543</v>
      </c>
    </row>
    <row r="47" spans="1:19" s="71" customFormat="1" ht="27.75" customHeight="1" x14ac:dyDescent="0.25">
      <c r="A47" s="242">
        <v>39</v>
      </c>
      <c r="B47" s="242" t="s">
        <v>88</v>
      </c>
      <c r="C47" s="247">
        <v>24</v>
      </c>
      <c r="D47" s="11">
        <v>23</v>
      </c>
      <c r="E47" s="19">
        <v>1543</v>
      </c>
      <c r="F47" s="243">
        <v>2.3291666666666666</v>
      </c>
      <c r="G47" s="243">
        <f>'Aug-2-2019 II  '!G47+F47</f>
        <v>18.271064814814814</v>
      </c>
      <c r="H47" s="243">
        <v>30.259722222222223</v>
      </c>
      <c r="I47" s="243">
        <v>34.393750000000004</v>
      </c>
      <c r="J47" s="258">
        <f t="shared" si="0"/>
        <v>64.653472222222234</v>
      </c>
      <c r="K47" s="258">
        <f>'Aug-2-2019 II  '!K47+J47</f>
        <v>353.26250000000005</v>
      </c>
      <c r="L47" s="259">
        <f t="shared" si="1"/>
        <v>66.9826388888889</v>
      </c>
      <c r="M47" s="259">
        <f t="shared" si="2"/>
        <v>2.7909432870370376</v>
      </c>
      <c r="N47" s="259">
        <f t="shared" si="3"/>
        <v>99.625847961676968</v>
      </c>
      <c r="O47" s="259">
        <f t="shared" si="4"/>
        <v>99.612368987911509</v>
      </c>
      <c r="P47" s="260">
        <f t="shared" si="5"/>
        <v>371.53356481481484</v>
      </c>
      <c r="Q47" s="259">
        <f t="shared" si="6"/>
        <v>15.480565200617285</v>
      </c>
      <c r="R47" s="259">
        <f t="shared" si="7"/>
        <v>97.955656828703695</v>
      </c>
      <c r="S47" s="259">
        <f t="shared" si="8"/>
        <v>97.849921499914274</v>
      </c>
    </row>
    <row r="48" spans="1:19" s="71" customFormat="1" ht="27.75" customHeight="1" x14ac:dyDescent="0.25">
      <c r="A48" s="242">
        <v>40</v>
      </c>
      <c r="B48" s="242" t="s">
        <v>89</v>
      </c>
      <c r="C48" s="247">
        <v>8</v>
      </c>
      <c r="D48" s="11">
        <v>8</v>
      </c>
      <c r="E48" s="19">
        <v>323</v>
      </c>
      <c r="F48" s="243">
        <v>1.4444444444444444</v>
      </c>
      <c r="G48" s="243">
        <f>'Aug-2-2019 II  '!G48+F48</f>
        <v>11.829861111111111</v>
      </c>
      <c r="H48" s="243">
        <v>6.1715277777777784</v>
      </c>
      <c r="I48" s="243">
        <v>3.9041666666666668</v>
      </c>
      <c r="J48" s="258">
        <f t="shared" si="0"/>
        <v>10.075694444444444</v>
      </c>
      <c r="K48" s="258">
        <f>'Aug-2-2019 II  '!K48+J48</f>
        <v>60.790277777777774</v>
      </c>
      <c r="L48" s="259">
        <f t="shared" si="1"/>
        <v>11.520138888888889</v>
      </c>
      <c r="M48" s="259">
        <f t="shared" si="2"/>
        <v>1.4400173611111111</v>
      </c>
      <c r="N48" s="259">
        <f t="shared" si="3"/>
        <v>99.825074749228392</v>
      </c>
      <c r="O48" s="259">
        <f t="shared" si="4"/>
        <v>99.79999758873457</v>
      </c>
      <c r="P48" s="260">
        <f t="shared" si="5"/>
        <v>72.620138888888889</v>
      </c>
      <c r="Q48" s="259">
        <f t="shared" si="6"/>
        <v>9.0775173611111111</v>
      </c>
      <c r="R48" s="259">
        <f t="shared" si="7"/>
        <v>98.944613233024683</v>
      </c>
      <c r="S48" s="259">
        <f t="shared" si="8"/>
        <v>98.739233699845684</v>
      </c>
    </row>
    <row r="49" spans="1:19" s="71" customFormat="1" ht="27.75" customHeight="1" x14ac:dyDescent="0.25">
      <c r="A49" s="242">
        <v>41</v>
      </c>
      <c r="B49" s="242" t="s">
        <v>90</v>
      </c>
      <c r="C49" s="247">
        <v>11</v>
      </c>
      <c r="D49" s="11">
        <v>11</v>
      </c>
      <c r="E49" s="19">
        <v>379</v>
      </c>
      <c r="F49" s="243">
        <v>3.1416666666666671</v>
      </c>
      <c r="G49" s="243">
        <f>'Aug-2-2019 II  '!G49+F49</f>
        <v>22.017361111111107</v>
      </c>
      <c r="H49" s="243">
        <v>8.6902777777777782</v>
      </c>
      <c r="I49" s="243">
        <v>5.0222222222222221</v>
      </c>
      <c r="J49" s="258">
        <f t="shared" si="0"/>
        <v>13.7125</v>
      </c>
      <c r="K49" s="258">
        <f>'Aug-2-2019 II  '!K49+J49</f>
        <v>106.23611111111111</v>
      </c>
      <c r="L49" s="259">
        <f t="shared" si="1"/>
        <v>16.854166666666668</v>
      </c>
      <c r="M49" s="259">
        <f t="shared" si="2"/>
        <v>1.5321969696969697</v>
      </c>
      <c r="N49" s="259">
        <f t="shared" si="3"/>
        <v>99.826862373737384</v>
      </c>
      <c r="O49" s="259">
        <f t="shared" si="4"/>
        <v>99.787194865319861</v>
      </c>
      <c r="P49" s="260">
        <f t="shared" si="5"/>
        <v>128.25347222222223</v>
      </c>
      <c r="Q49" s="259">
        <f t="shared" si="6"/>
        <v>11.659406565656566</v>
      </c>
      <c r="R49" s="259">
        <f t="shared" si="7"/>
        <v>98.658634960718288</v>
      </c>
      <c r="S49" s="259">
        <f t="shared" si="8"/>
        <v>98.380637976992134</v>
      </c>
    </row>
    <row r="50" spans="1:19" s="103" customFormat="1" ht="27.75" customHeight="1" x14ac:dyDescent="0.25">
      <c r="A50" s="256"/>
      <c r="B50" s="257" t="s">
        <v>91</v>
      </c>
      <c r="C50" s="271">
        <f t="shared" ref="C50:I50" si="9">SUM(C8:C49)</f>
        <v>164</v>
      </c>
      <c r="D50" s="271">
        <f t="shared" si="9"/>
        <v>163</v>
      </c>
      <c r="E50" s="271">
        <f t="shared" si="9"/>
        <v>7720</v>
      </c>
      <c r="F50" s="272">
        <f t="shared" si="9"/>
        <v>16.022916666666667</v>
      </c>
      <c r="G50" s="273">
        <f t="shared" si="9"/>
        <v>117.81278240740741</v>
      </c>
      <c r="H50" s="274">
        <f t="shared" si="9"/>
        <v>128.97708333333335</v>
      </c>
      <c r="I50" s="274">
        <f t="shared" si="9"/>
        <v>112.4201388888889</v>
      </c>
      <c r="J50" s="274">
        <f>H50+I50</f>
        <v>241.39722222222224</v>
      </c>
      <c r="K50" s="273">
        <f>SUM(K8:K49)</f>
        <v>1343.492194444445</v>
      </c>
      <c r="L50" s="275">
        <f>SUM(L8:L49)</f>
        <v>254.07916666666674</v>
      </c>
      <c r="M50" s="276">
        <f>L50/C50</f>
        <v>1.5492632113821143</v>
      </c>
      <c r="N50" s="276">
        <f t="shared" si="3"/>
        <v>99.795564683077387</v>
      </c>
      <c r="O50" s="276">
        <f t="shared" si="4"/>
        <v>99.784824553974701</v>
      </c>
      <c r="P50" s="277">
        <f t="shared" si="5"/>
        <v>1461.3049768518524</v>
      </c>
      <c r="Q50" s="276">
        <f t="shared" si="6"/>
        <v>8.910396200316173</v>
      </c>
      <c r="R50" s="276">
        <f t="shared" si="7"/>
        <v>98.86221867001656</v>
      </c>
      <c r="S50" s="276">
        <f t="shared" si="8"/>
        <v>98.762444972178315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207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</sheetData>
  <mergeCells count="25"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33"/>
  <sheetViews>
    <sheetView view="pageBreakPreview" topLeftCell="A13" zoomScale="60" zoomScaleNormal="130" workbookViewId="0">
      <selection activeCell="K16" sqref="K16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0.85546875" style="104" customWidth="1"/>
    <col min="5" max="5" width="12.28515625" style="108" customWidth="1"/>
    <col min="6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7.8554687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6" s="53" customFormat="1" ht="55.5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6" s="53" customFormat="1" ht="23.25" x14ac:dyDescent="0.35">
      <c r="A2" s="384" t="s">
        <v>94</v>
      </c>
      <c r="B2" s="384"/>
      <c r="C2" s="384"/>
      <c r="D2" s="281"/>
      <c r="E2" s="57"/>
      <c r="F2" s="57"/>
      <c r="G2" s="57"/>
      <c r="H2" s="57"/>
      <c r="I2" s="57"/>
      <c r="J2" s="281"/>
      <c r="K2" s="281"/>
      <c r="L2" s="281"/>
      <c r="M2" s="281"/>
      <c r="N2" s="281"/>
      <c r="O2" s="281"/>
      <c r="P2" s="281"/>
      <c r="Q2" s="385" t="s">
        <v>95</v>
      </c>
      <c r="R2" s="385"/>
      <c r="S2" s="385"/>
    </row>
    <row r="3" spans="1:26" s="345" customFormat="1" ht="59.25" customHeight="1" x14ac:dyDescent="0.25">
      <c r="A3" s="420" t="s">
        <v>200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</row>
    <row r="4" spans="1:26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201</v>
      </c>
      <c r="F4" s="374" t="s">
        <v>202</v>
      </c>
      <c r="G4" s="374" t="s">
        <v>166</v>
      </c>
      <c r="H4" s="378" t="s">
        <v>203</v>
      </c>
      <c r="I4" s="378"/>
      <c r="J4" s="378"/>
      <c r="K4" s="379" t="s">
        <v>169</v>
      </c>
      <c r="L4" s="373" t="s">
        <v>205</v>
      </c>
      <c r="M4" s="373"/>
      <c r="N4" s="373"/>
      <c r="O4" s="373"/>
      <c r="P4" s="373" t="s">
        <v>10</v>
      </c>
      <c r="Q4" s="373"/>
      <c r="R4" s="373"/>
      <c r="S4" s="373"/>
    </row>
    <row r="5" spans="1:26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6" s="6" customFormat="1" ht="101.25" customHeight="1" x14ac:dyDescent="0.25">
      <c r="A6" s="373"/>
      <c r="B6" s="373"/>
      <c r="C6" s="376"/>
      <c r="D6" s="373"/>
      <c r="E6" s="376"/>
      <c r="F6" s="376"/>
      <c r="G6" s="376"/>
      <c r="H6" s="279" t="s">
        <v>18</v>
      </c>
      <c r="I6" s="279" t="s">
        <v>19</v>
      </c>
      <c r="J6" s="279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6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6" s="71" customFormat="1" ht="39.75" customHeight="1" x14ac:dyDescent="0.25">
      <c r="A8" s="65">
        <v>1</v>
      </c>
      <c r="B8" s="65" t="s">
        <v>98</v>
      </c>
      <c r="C8" s="227">
        <v>163</v>
      </c>
      <c r="D8" s="227">
        <v>163</v>
      </c>
      <c r="E8" s="228">
        <v>10170</v>
      </c>
      <c r="F8" s="67">
        <v>7.6388888888888895E-2</v>
      </c>
      <c r="G8" s="67">
        <f>'Aug-2019 III  '!G8+F8</f>
        <v>2.6951388888888883</v>
      </c>
      <c r="H8" s="67">
        <v>134.17152777777778</v>
      </c>
      <c r="I8" s="67">
        <v>115.20972222222221</v>
      </c>
      <c r="J8" s="112">
        <f>H8+I8</f>
        <v>249.38124999999999</v>
      </c>
      <c r="K8" s="112">
        <f>'Aug-2019 III  '!K8+J8</f>
        <v>2142.4805555555558</v>
      </c>
      <c r="L8" s="238">
        <f>F8+J8</f>
        <v>249.45763888888888</v>
      </c>
      <c r="M8" s="238">
        <f>L8/C8</f>
        <v>1.5304149625085208</v>
      </c>
      <c r="N8" s="238">
        <f>+((C8*24*30)-J8)/(C8*24*30)*100</f>
        <v>99.78750745569188</v>
      </c>
      <c r="O8" s="238">
        <f>+((C8*24*30)-L8)/(C8*24*30)*100</f>
        <v>99.787442366318274</v>
      </c>
      <c r="P8" s="112">
        <f>+G8+K8</f>
        <v>2145.1756944444446</v>
      </c>
      <c r="Q8" s="238">
        <f>P8/C8</f>
        <v>13.160587082481255</v>
      </c>
      <c r="R8" s="238">
        <f>+((C8*24*30)-K8)/(C8*24*30)*100</f>
        <v>98.1744371544346</v>
      </c>
      <c r="S8" s="238">
        <f>+((C8*24*30)-(G8+K8))*100/(C8*24*30)</f>
        <v>98.172140682988712</v>
      </c>
      <c r="U8" s="71">
        <v>153</v>
      </c>
      <c r="V8" s="71">
        <v>15184</v>
      </c>
      <c r="W8" s="71">
        <v>101.60416666666667</v>
      </c>
      <c r="X8" s="71">
        <v>387.28055555555557</v>
      </c>
      <c r="Y8" s="71">
        <v>242.80138888888891</v>
      </c>
      <c r="Z8" s="71" t="s">
        <v>210</v>
      </c>
    </row>
    <row r="9" spans="1:26" s="71" customFormat="1" ht="39.75" customHeight="1" x14ac:dyDescent="0.25">
      <c r="A9" s="65">
        <v>2</v>
      </c>
      <c r="B9" s="65" t="s">
        <v>99</v>
      </c>
      <c r="C9" s="198">
        <v>82</v>
      </c>
      <c r="D9" s="198">
        <v>82</v>
      </c>
      <c r="E9" s="198">
        <v>5578</v>
      </c>
      <c r="F9" s="199">
        <v>0.91041666666666665</v>
      </c>
      <c r="G9" s="67">
        <f>'Aug-2019 III  '!G9+F9</f>
        <v>4.1416666666666666</v>
      </c>
      <c r="H9" s="199">
        <v>83.410416666666663</v>
      </c>
      <c r="I9" s="199">
        <v>109.54236111111111</v>
      </c>
      <c r="J9" s="112">
        <f t="shared" ref="J9:J19" si="0">H9+I9</f>
        <v>192.95277777777778</v>
      </c>
      <c r="K9" s="112">
        <f>'Aug-2019 III  '!K9+J9</f>
        <v>1495.3687500000001</v>
      </c>
      <c r="L9" s="238">
        <f t="shared" ref="L9:L20" si="1">F9+J9</f>
        <v>193.86319444444445</v>
      </c>
      <c r="M9" s="238">
        <f t="shared" ref="M9:M21" si="2">L9/C9</f>
        <v>2.3641852981029809</v>
      </c>
      <c r="N9" s="238">
        <f t="shared" ref="N9:N21" si="3">+((C9*24*30)-J9)/(C9*24*30)*100</f>
        <v>99.673182964468538</v>
      </c>
      <c r="O9" s="238">
        <f t="shared" ref="O9:O21" si="4">+((C9*24*30)-L9)/(C9*24*30)*100</f>
        <v>99.671640930819038</v>
      </c>
      <c r="P9" s="112">
        <f t="shared" ref="P9:P21" si="5">+G9+K9</f>
        <v>1499.5104166666667</v>
      </c>
      <c r="Q9" s="238">
        <f t="shared" ref="Q9:Q21" si="6">P9/C9</f>
        <v>18.286712398373986</v>
      </c>
      <c r="R9" s="238">
        <f t="shared" ref="R9:R21" si="7">+((C9*24*30)-K9)/(C9*24*30)*100</f>
        <v>97.467193851626007</v>
      </c>
      <c r="S9" s="238">
        <f t="shared" ref="S9:S21" si="8">+((C9*24*30)-(G9+K9))*100/(C9*24*30)</f>
        <v>97.460178833559183</v>
      </c>
      <c r="U9" s="71">
        <v>80</v>
      </c>
      <c r="V9" s="71">
        <v>80</v>
      </c>
    </row>
    <row r="10" spans="1:26" s="71" customFormat="1" ht="39.75" customHeight="1" x14ac:dyDescent="0.25">
      <c r="A10" s="65">
        <v>3</v>
      </c>
      <c r="B10" s="115" t="s">
        <v>100</v>
      </c>
      <c r="C10" s="227">
        <v>37</v>
      </c>
      <c r="D10" s="227">
        <v>37</v>
      </c>
      <c r="E10" s="198">
        <v>1163</v>
      </c>
      <c r="F10" s="67">
        <v>0</v>
      </c>
      <c r="G10" s="67">
        <f>'Aug-2019 III  '!G10+F10</f>
        <v>4.6527777777777779E-2</v>
      </c>
      <c r="H10" s="67">
        <v>54.429861111111109</v>
      </c>
      <c r="I10" s="67">
        <v>57.954166666666673</v>
      </c>
      <c r="J10" s="112">
        <f t="shared" si="0"/>
        <v>112.38402777777779</v>
      </c>
      <c r="K10" s="112">
        <f>'Aug-2019 III  '!K10+J10</f>
        <v>544.27638888888885</v>
      </c>
      <c r="L10" s="238">
        <f t="shared" si="1"/>
        <v>112.38402777777779</v>
      </c>
      <c r="M10" s="238">
        <f t="shared" si="2"/>
        <v>3.0374061561561563</v>
      </c>
      <c r="N10" s="238">
        <f t="shared" si="3"/>
        <v>99.578138033867205</v>
      </c>
      <c r="O10" s="238">
        <f t="shared" si="4"/>
        <v>99.578138033867205</v>
      </c>
      <c r="P10" s="112">
        <f t="shared" si="5"/>
        <v>544.32291666666663</v>
      </c>
      <c r="Q10" s="238">
        <f t="shared" si="6"/>
        <v>14.711430180180178</v>
      </c>
      <c r="R10" s="238">
        <f t="shared" si="7"/>
        <v>97.956920462128807</v>
      </c>
      <c r="S10" s="238">
        <f t="shared" si="8"/>
        <v>97.956745808308298</v>
      </c>
      <c r="U10" s="71">
        <v>37</v>
      </c>
      <c r="V10" s="71">
        <v>37</v>
      </c>
      <c r="W10" s="71">
        <v>37</v>
      </c>
      <c r="X10" s="71">
        <v>27</v>
      </c>
    </row>
    <row r="11" spans="1:26" s="71" customFormat="1" ht="39.75" customHeight="1" x14ac:dyDescent="0.25">
      <c r="A11" s="65">
        <v>3</v>
      </c>
      <c r="B11" s="115" t="s">
        <v>101</v>
      </c>
      <c r="C11" s="227">
        <v>36</v>
      </c>
      <c r="D11" s="227">
        <v>36</v>
      </c>
      <c r="E11" s="198">
        <v>1487</v>
      </c>
      <c r="F11" s="67">
        <v>0</v>
      </c>
      <c r="G11" s="67">
        <f>'Aug-2019 III  '!G11+F11</f>
        <v>5.2083333333333336E-2</v>
      </c>
      <c r="H11" s="67">
        <v>41.822916666666664</v>
      </c>
      <c r="I11" s="67">
        <v>45.34375</v>
      </c>
      <c r="J11" s="112">
        <f t="shared" si="0"/>
        <v>87.166666666666657</v>
      </c>
      <c r="K11" s="112">
        <f>'Aug-2019 III  '!K11+J11</f>
        <v>564.97847222222219</v>
      </c>
      <c r="L11" s="238">
        <f t="shared" si="1"/>
        <v>87.166666666666657</v>
      </c>
      <c r="M11" s="238">
        <f t="shared" si="2"/>
        <v>2.4212962962962958</v>
      </c>
      <c r="N11" s="238">
        <f t="shared" si="3"/>
        <v>99.663708847736615</v>
      </c>
      <c r="O11" s="238">
        <f t="shared" si="4"/>
        <v>99.663708847736615</v>
      </c>
      <c r="P11" s="112">
        <f t="shared" si="5"/>
        <v>565.03055555555557</v>
      </c>
      <c r="Q11" s="238">
        <f t="shared" si="6"/>
        <v>15.695293209876544</v>
      </c>
      <c r="R11" s="238">
        <f t="shared" si="7"/>
        <v>97.820299104080931</v>
      </c>
      <c r="S11" s="238">
        <f t="shared" si="8"/>
        <v>97.820098165294922</v>
      </c>
      <c r="U11" s="71">
        <v>36</v>
      </c>
      <c r="V11" s="71">
        <v>36</v>
      </c>
      <c r="W11" s="71">
        <v>36</v>
      </c>
      <c r="X11" s="71">
        <v>29</v>
      </c>
    </row>
    <row r="12" spans="1:26" s="71" customFormat="1" ht="39.75" customHeight="1" x14ac:dyDescent="0.25">
      <c r="A12" s="65">
        <v>4</v>
      </c>
      <c r="B12" s="65" t="s">
        <v>34</v>
      </c>
      <c r="C12" s="229">
        <v>153</v>
      </c>
      <c r="D12" s="229">
        <v>153</v>
      </c>
      <c r="E12" s="230">
        <v>15184</v>
      </c>
      <c r="F12" s="231">
        <v>101.6</v>
      </c>
      <c r="G12" s="67">
        <f>'Aug-2019 III  '!G12+F12</f>
        <v>280.95347222222222</v>
      </c>
      <c r="H12" s="231">
        <v>242.8</v>
      </c>
      <c r="I12" s="231">
        <v>395.87</v>
      </c>
      <c r="J12" s="112">
        <f t="shared" si="0"/>
        <v>638.67000000000007</v>
      </c>
      <c r="K12" s="112">
        <f>'Aug-2019 III  '!K12+J12</f>
        <v>2525.0950000000003</v>
      </c>
      <c r="L12" s="238">
        <f t="shared" si="1"/>
        <v>740.2700000000001</v>
      </c>
      <c r="M12" s="238">
        <f t="shared" si="2"/>
        <v>4.8383660130718962</v>
      </c>
      <c r="N12" s="238">
        <f t="shared" si="3"/>
        <v>99.420234204793033</v>
      </c>
      <c r="O12" s="238">
        <f t="shared" si="4"/>
        <v>99.328004720406682</v>
      </c>
      <c r="P12" s="112">
        <f t="shared" si="5"/>
        <v>2806.0484722222227</v>
      </c>
      <c r="Q12" s="238">
        <f t="shared" si="6"/>
        <v>18.340186092955705</v>
      </c>
      <c r="R12" s="238">
        <f t="shared" si="7"/>
        <v>97.707793209876542</v>
      </c>
      <c r="S12" s="238">
        <f t="shared" si="8"/>
        <v>97.452751931533939</v>
      </c>
      <c r="U12" s="71">
        <v>146</v>
      </c>
      <c r="V12" s="71">
        <v>146</v>
      </c>
    </row>
    <row r="13" spans="1:26" s="71" customFormat="1" ht="39.75" customHeight="1" x14ac:dyDescent="0.25">
      <c r="A13" s="65">
        <v>5</v>
      </c>
      <c r="B13" s="65" t="s">
        <v>35</v>
      </c>
      <c r="C13" s="229">
        <v>129</v>
      </c>
      <c r="D13" s="229">
        <v>129</v>
      </c>
      <c r="E13" s="230">
        <v>8283</v>
      </c>
      <c r="F13" s="231">
        <v>0.10347222222222223</v>
      </c>
      <c r="G13" s="67">
        <f>'Aug-2019 III  '!G13+F13</f>
        <v>0.66666666666666663</v>
      </c>
      <c r="H13" s="231">
        <v>156.59027777777777</v>
      </c>
      <c r="I13" s="231">
        <v>88.305555555555557</v>
      </c>
      <c r="J13" s="112">
        <f t="shared" si="0"/>
        <v>244.89583333333331</v>
      </c>
      <c r="K13" s="112">
        <f>'Aug-2019 III  '!K13+J13</f>
        <v>1885.2520833333333</v>
      </c>
      <c r="L13" s="238">
        <f t="shared" si="1"/>
        <v>244.99930555555554</v>
      </c>
      <c r="M13" s="238">
        <f t="shared" si="2"/>
        <v>1.8992194229112833</v>
      </c>
      <c r="N13" s="238">
        <f t="shared" si="3"/>
        <v>99.736330928797017</v>
      </c>
      <c r="O13" s="238">
        <f t="shared" si="4"/>
        <v>99.736219524595654</v>
      </c>
      <c r="P13" s="112">
        <f t="shared" si="5"/>
        <v>1885.91875</v>
      </c>
      <c r="Q13" s="238">
        <f t="shared" si="6"/>
        <v>14.619525193798451</v>
      </c>
      <c r="R13" s="238">
        <f t="shared" si="7"/>
        <v>97.970228161785812</v>
      </c>
      <c r="S13" s="238">
        <f t="shared" si="8"/>
        <v>97.969510389750212</v>
      </c>
      <c r="U13" s="71">
        <v>129</v>
      </c>
      <c r="V13" s="71">
        <v>129</v>
      </c>
      <c r="W13" s="71">
        <v>84581.34</v>
      </c>
    </row>
    <row r="14" spans="1:26" s="71" customFormat="1" ht="39.75" customHeight="1" x14ac:dyDescent="0.25">
      <c r="A14" s="65">
        <v>6</v>
      </c>
      <c r="B14" s="65" t="s">
        <v>79</v>
      </c>
      <c r="C14" s="229">
        <v>105</v>
      </c>
      <c r="D14" s="229">
        <v>105</v>
      </c>
      <c r="E14" s="230">
        <v>5219</v>
      </c>
      <c r="F14" s="231">
        <v>1.4569444444444446</v>
      </c>
      <c r="G14" s="67">
        <f>'Aug-2019 III  '!G14+F14</f>
        <v>5.2381944444444448</v>
      </c>
      <c r="H14" s="231">
        <v>126.59375</v>
      </c>
      <c r="I14" s="231">
        <v>67.90069444444444</v>
      </c>
      <c r="J14" s="112">
        <f t="shared" si="0"/>
        <v>194.49444444444444</v>
      </c>
      <c r="K14" s="112">
        <f>'Aug-2019 III  '!K14+J14</f>
        <v>830.07222222222219</v>
      </c>
      <c r="L14" s="238">
        <f t="shared" si="1"/>
        <v>195.95138888888889</v>
      </c>
      <c r="M14" s="238">
        <f t="shared" si="2"/>
        <v>1.8662037037037036</v>
      </c>
      <c r="N14" s="238">
        <f t="shared" si="3"/>
        <v>99.742732216343327</v>
      </c>
      <c r="O14" s="238">
        <f t="shared" si="4"/>
        <v>99.740805041152257</v>
      </c>
      <c r="P14" s="112">
        <f t="shared" si="5"/>
        <v>835.31041666666658</v>
      </c>
      <c r="Q14" s="238">
        <f t="shared" si="6"/>
        <v>7.955337301587301</v>
      </c>
      <c r="R14" s="238">
        <f t="shared" si="7"/>
        <v>98.902020870076427</v>
      </c>
      <c r="S14" s="238">
        <f t="shared" si="8"/>
        <v>98.895092041446219</v>
      </c>
      <c r="U14" s="71">
        <v>100</v>
      </c>
      <c r="V14" s="71">
        <v>100</v>
      </c>
    </row>
    <row r="15" spans="1:26" s="71" customFormat="1" ht="39.75" customHeight="1" x14ac:dyDescent="0.25">
      <c r="A15" s="65">
        <v>7</v>
      </c>
      <c r="B15" s="65" t="s">
        <v>36</v>
      </c>
      <c r="C15" s="198">
        <v>127</v>
      </c>
      <c r="D15" s="198">
        <v>127</v>
      </c>
      <c r="E15" s="198">
        <v>6384</v>
      </c>
      <c r="F15" s="67">
        <v>0.56180555555555556</v>
      </c>
      <c r="G15" s="67">
        <f>'Aug-2019 III  '!G15+F15</f>
        <v>4.2006944444444452</v>
      </c>
      <c r="H15" s="67">
        <v>77.720370370370375</v>
      </c>
      <c r="I15" s="67">
        <v>107.57123842592594</v>
      </c>
      <c r="J15" s="112">
        <f t="shared" si="0"/>
        <v>185.29160879629632</v>
      </c>
      <c r="K15" s="112">
        <f>'Aug-2019 III  '!K15+J15</f>
        <v>843.45721064814802</v>
      </c>
      <c r="L15" s="238">
        <f t="shared" si="1"/>
        <v>185.85341435185188</v>
      </c>
      <c r="M15" s="238">
        <f t="shared" si="2"/>
        <v>1.4634127114319047</v>
      </c>
      <c r="N15" s="238">
        <f t="shared" si="3"/>
        <v>99.797362632549977</v>
      </c>
      <c r="O15" s="238">
        <f t="shared" si="4"/>
        <v>99.796748234523349</v>
      </c>
      <c r="P15" s="112">
        <f t="shared" si="5"/>
        <v>847.6579050925925</v>
      </c>
      <c r="Q15" s="238">
        <f t="shared" si="6"/>
        <v>6.6744716936424604</v>
      </c>
      <c r="R15" s="238">
        <f t="shared" si="7"/>
        <v>99.077583977856349</v>
      </c>
      <c r="S15" s="238">
        <f t="shared" si="8"/>
        <v>99.072990042549662</v>
      </c>
      <c r="U15" s="71">
        <v>126</v>
      </c>
      <c r="V15" s="71">
        <v>126</v>
      </c>
    </row>
    <row r="16" spans="1:26" s="71" customFormat="1" ht="39.75" customHeight="1" x14ac:dyDescent="0.25">
      <c r="A16" s="65">
        <v>8</v>
      </c>
      <c r="B16" s="65" t="s">
        <v>37</v>
      </c>
      <c r="C16" s="227">
        <v>189</v>
      </c>
      <c r="D16" s="227">
        <v>189</v>
      </c>
      <c r="E16" s="198">
        <v>3085</v>
      </c>
      <c r="F16" s="199">
        <v>14.399999999999999</v>
      </c>
      <c r="G16" s="67">
        <f>'Aug-2019 III  '!G16+F16</f>
        <v>42.861499999999999</v>
      </c>
      <c r="H16" s="199">
        <v>120.57</v>
      </c>
      <c r="I16" s="199">
        <v>89.65</v>
      </c>
      <c r="J16" s="112">
        <v>218.06</v>
      </c>
      <c r="K16" s="112">
        <f>'Aug-2019 III  '!K16+J16</f>
        <v>1354.3</v>
      </c>
      <c r="L16" s="238">
        <f t="shared" si="1"/>
        <v>232.46</v>
      </c>
      <c r="M16" s="238">
        <f t="shared" si="2"/>
        <v>1.2299470899470899</v>
      </c>
      <c r="N16" s="238">
        <f t="shared" si="3"/>
        <v>99.839756025867146</v>
      </c>
      <c r="O16" s="238">
        <f t="shared" si="4"/>
        <v>99.829174015285133</v>
      </c>
      <c r="P16" s="112">
        <f t="shared" si="5"/>
        <v>1397.1614999999999</v>
      </c>
      <c r="Q16" s="238">
        <f t="shared" si="6"/>
        <v>7.3923888888888882</v>
      </c>
      <c r="R16" s="238">
        <f t="shared" si="7"/>
        <v>99.004776601998827</v>
      </c>
      <c r="S16" s="238">
        <f t="shared" si="8"/>
        <v>98.973279320987672</v>
      </c>
      <c r="U16" s="71">
        <v>189</v>
      </c>
      <c r="V16" s="71">
        <v>189</v>
      </c>
    </row>
    <row r="17" spans="1:22" s="71" customFormat="1" ht="39.75" customHeight="1" x14ac:dyDescent="0.25">
      <c r="A17" s="65">
        <v>9</v>
      </c>
      <c r="B17" s="65" t="s">
        <v>38</v>
      </c>
      <c r="C17" s="227">
        <v>106</v>
      </c>
      <c r="D17" s="227">
        <v>106</v>
      </c>
      <c r="E17" s="198">
        <v>4850</v>
      </c>
      <c r="F17" s="67">
        <v>6.9152777777777779</v>
      </c>
      <c r="G17" s="67">
        <f>'Aug-2019 III  '!G17+F17</f>
        <v>52.118287037037035</v>
      </c>
      <c r="H17" s="67">
        <v>92.875694444444449</v>
      </c>
      <c r="I17" s="67">
        <v>114.08819444444445</v>
      </c>
      <c r="J17" s="112">
        <f t="shared" si="0"/>
        <v>206.9638888888889</v>
      </c>
      <c r="K17" s="112">
        <f>'Aug-2019 III  '!K17+J17</f>
        <v>1127.0895833333334</v>
      </c>
      <c r="L17" s="238">
        <f t="shared" si="1"/>
        <v>213.87916666666669</v>
      </c>
      <c r="M17" s="238">
        <f t="shared" si="2"/>
        <v>2.017727987421384</v>
      </c>
      <c r="N17" s="238">
        <f t="shared" si="3"/>
        <v>99.728820900302821</v>
      </c>
      <c r="O17" s="238">
        <f t="shared" si="4"/>
        <v>99.719760001747034</v>
      </c>
      <c r="P17" s="112">
        <f t="shared" si="5"/>
        <v>1179.2078703703705</v>
      </c>
      <c r="Q17" s="238">
        <f t="shared" si="6"/>
        <v>11.124602550663873</v>
      </c>
      <c r="R17" s="238">
        <f t="shared" si="7"/>
        <v>98.523205472571632</v>
      </c>
      <c r="S17" s="238">
        <f t="shared" si="8"/>
        <v>98.454916312407789</v>
      </c>
      <c r="U17" s="71">
        <v>108</v>
      </c>
      <c r="V17" s="71">
        <v>108</v>
      </c>
    </row>
    <row r="18" spans="1:22" s="106" customFormat="1" ht="39.75" customHeight="1" x14ac:dyDescent="0.25">
      <c r="A18" s="109">
        <v>10</v>
      </c>
      <c r="B18" s="120" t="s">
        <v>102</v>
      </c>
      <c r="C18" s="232">
        <v>221</v>
      </c>
      <c r="D18" s="198">
        <v>221</v>
      </c>
      <c r="E18" s="232">
        <v>20903.791666666664</v>
      </c>
      <c r="F18" s="67">
        <v>11.384861111111112</v>
      </c>
      <c r="G18" s="67">
        <v>71.825335648148226</v>
      </c>
      <c r="H18" s="67">
        <v>1974.3437500000002</v>
      </c>
      <c r="I18" s="67">
        <v>244.58478009259258</v>
      </c>
      <c r="J18" s="119">
        <f t="shared" si="0"/>
        <v>2218.9285300925926</v>
      </c>
      <c r="K18" s="119">
        <f>'Aug-2019 III  '!K18+J18</f>
        <v>14730.17922453704</v>
      </c>
      <c r="L18" s="238">
        <f t="shared" si="1"/>
        <v>2230.3133912037038</v>
      </c>
      <c r="M18" s="233">
        <f t="shared" si="2"/>
        <v>10.091915797301827</v>
      </c>
      <c r="N18" s="233">
        <f t="shared" si="3"/>
        <v>98.605499918242472</v>
      </c>
      <c r="O18" s="233">
        <f t="shared" si="4"/>
        <v>98.598345028152522</v>
      </c>
      <c r="P18" s="119">
        <f t="shared" si="5"/>
        <v>14802.004560185189</v>
      </c>
      <c r="Q18" s="233">
        <f t="shared" si="6"/>
        <v>66.977396199932983</v>
      </c>
      <c r="R18" s="233">
        <f t="shared" si="7"/>
        <v>90.742722960949578</v>
      </c>
      <c r="S18" s="233">
        <f t="shared" si="8"/>
        <v>90.697583861120421</v>
      </c>
      <c r="U18" s="106">
        <v>215</v>
      </c>
      <c r="V18" s="106">
        <v>215</v>
      </c>
    </row>
    <row r="19" spans="1:22" s="71" customFormat="1" ht="39.75" customHeight="1" x14ac:dyDescent="0.25">
      <c r="A19" s="65">
        <v>11</v>
      </c>
      <c r="B19" s="65" t="s">
        <v>103</v>
      </c>
      <c r="C19" s="198">
        <v>113</v>
      </c>
      <c r="D19" s="198">
        <v>113</v>
      </c>
      <c r="E19" s="232">
        <v>2088</v>
      </c>
      <c r="F19" s="239">
        <v>1.0729166666666667</v>
      </c>
      <c r="G19" s="67">
        <f>'Aug-2019 III  '!G19+F19</f>
        <v>7.3541666666666679</v>
      </c>
      <c r="H19" s="240">
        <v>28.21875</v>
      </c>
      <c r="I19" s="240">
        <v>95.753472222222229</v>
      </c>
      <c r="J19" s="112">
        <f t="shared" si="0"/>
        <v>123.97222222222223</v>
      </c>
      <c r="K19" s="112">
        <f>'Aug-2019 III  '!K19+J19</f>
        <v>490.63750000000005</v>
      </c>
      <c r="L19" s="238">
        <f t="shared" si="1"/>
        <v>125.0451388888889</v>
      </c>
      <c r="M19" s="238">
        <f t="shared" si="2"/>
        <v>1.1065941494591938</v>
      </c>
      <c r="N19" s="238">
        <f t="shared" si="3"/>
        <v>99.847625095597081</v>
      </c>
      <c r="O19" s="238">
        <f t="shared" si="4"/>
        <v>99.846306368130669</v>
      </c>
      <c r="P19" s="112">
        <f t="shared" si="5"/>
        <v>497.99166666666673</v>
      </c>
      <c r="Q19" s="238">
        <f t="shared" si="6"/>
        <v>4.4070058997050152</v>
      </c>
      <c r="R19" s="238">
        <f t="shared" si="7"/>
        <v>99.396954891838746</v>
      </c>
      <c r="S19" s="238">
        <f t="shared" si="8"/>
        <v>99.387915847263187</v>
      </c>
      <c r="U19" s="71">
        <v>113</v>
      </c>
      <c r="V19" s="71">
        <v>113</v>
      </c>
    </row>
    <row r="20" spans="1:22" s="71" customFormat="1" ht="39.75" customHeight="1" x14ac:dyDescent="0.25">
      <c r="A20" s="65">
        <v>12</v>
      </c>
      <c r="B20" s="65" t="s">
        <v>69</v>
      </c>
      <c r="C20" s="227">
        <v>128</v>
      </c>
      <c r="D20" s="227">
        <v>128</v>
      </c>
      <c r="E20" s="198">
        <v>4233</v>
      </c>
      <c r="F20" s="233">
        <v>12.447222222222223</v>
      </c>
      <c r="G20" s="67">
        <f>'Aug-2019 III  '!G20+F20</f>
        <v>54.79456018518519</v>
      </c>
      <c r="H20" s="233">
        <v>505.98263888888891</v>
      </c>
      <c r="I20" s="233">
        <v>172.38402777777776</v>
      </c>
      <c r="J20" s="112">
        <v>776.86805555555554</v>
      </c>
      <c r="K20" s="112">
        <f>'Aug-2019 III  '!K20+J20</f>
        <v>3242.9701388888893</v>
      </c>
      <c r="L20" s="238">
        <f t="shared" si="1"/>
        <v>789.31527777777774</v>
      </c>
      <c r="M20" s="238">
        <f t="shared" si="2"/>
        <v>6.1665256076388886</v>
      </c>
      <c r="N20" s="238">
        <f t="shared" si="3"/>
        <v>99.157044210551689</v>
      </c>
      <c r="O20" s="238">
        <f t="shared" si="4"/>
        <v>99.143538110050159</v>
      </c>
      <c r="P20" s="112">
        <f t="shared" si="5"/>
        <v>3297.7646990740745</v>
      </c>
      <c r="Q20" s="238">
        <f t="shared" si="6"/>
        <v>25.763786711516207</v>
      </c>
      <c r="R20" s="238">
        <f t="shared" si="7"/>
        <v>96.481152193045901</v>
      </c>
      <c r="S20" s="238">
        <f t="shared" si="8"/>
        <v>96.421696290067203</v>
      </c>
      <c r="U20" s="71">
        <v>126</v>
      </c>
      <c r="V20" s="71">
        <v>126</v>
      </c>
    </row>
    <row r="21" spans="1:22" s="103" customFormat="1" ht="27.75" customHeight="1" x14ac:dyDescent="0.25">
      <c r="A21" s="94"/>
      <c r="B21" s="95" t="s">
        <v>91</v>
      </c>
      <c r="C21" s="234">
        <f t="shared" ref="C21:I21" si="9">SUM(C8:C20)</f>
        <v>1589</v>
      </c>
      <c r="D21" s="234">
        <f t="shared" si="9"/>
        <v>1589</v>
      </c>
      <c r="E21" s="234">
        <f t="shared" si="9"/>
        <v>88627.791666666657</v>
      </c>
      <c r="F21" s="235">
        <f t="shared" si="9"/>
        <v>150.92930555555552</v>
      </c>
      <c r="G21" s="236">
        <f t="shared" si="9"/>
        <v>526.94829398148147</v>
      </c>
      <c r="H21" s="235">
        <f t="shared" si="9"/>
        <v>3639.5299537037035</v>
      </c>
      <c r="I21" s="235">
        <f t="shared" si="9"/>
        <v>1704.1579629629628</v>
      </c>
      <c r="J21" s="235">
        <f>H21+I21</f>
        <v>5343.6879166666658</v>
      </c>
      <c r="K21" s="226">
        <f>SUM(K8:K20)</f>
        <v>31776.157129629632</v>
      </c>
      <c r="L21" s="241">
        <f>SUM(L8:L20)</f>
        <v>5600.9586111111112</v>
      </c>
      <c r="M21" s="241">
        <f t="shared" si="2"/>
        <v>3.5248323543808127</v>
      </c>
      <c r="N21" s="241">
        <f t="shared" si="3"/>
        <v>99.532927075321069</v>
      </c>
      <c r="O21" s="241">
        <f t="shared" si="4"/>
        <v>99.510439950780437</v>
      </c>
      <c r="P21" s="226">
        <f t="shared" si="5"/>
        <v>32303.105423611112</v>
      </c>
      <c r="Q21" s="241">
        <f t="shared" si="6"/>
        <v>20.329204168414797</v>
      </c>
      <c r="R21" s="241">
        <f t="shared" si="7"/>
        <v>97.222558113975467</v>
      </c>
      <c r="S21" s="241">
        <f t="shared" si="8"/>
        <v>97.176499421053506</v>
      </c>
    </row>
    <row r="22" spans="1:22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22" ht="66" customHeight="1" x14ac:dyDescent="0.25">
      <c r="A23" s="407" t="s">
        <v>204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22" ht="18.75" x14ac:dyDescent="0.25">
      <c r="E25" s="172"/>
      <c r="F25" s="172"/>
      <c r="G25" s="173"/>
      <c r="H25" s="173"/>
      <c r="I25" s="173"/>
      <c r="J25" s="173"/>
    </row>
    <row r="26" spans="1:22" x14ac:dyDescent="0.25">
      <c r="E26" s="174"/>
      <c r="F26" s="174"/>
      <c r="G26" s="174"/>
      <c r="H26" s="174"/>
      <c r="I26" s="174"/>
      <c r="J26" s="175"/>
    </row>
    <row r="28" spans="1:22" x14ac:dyDescent="0.25">
      <c r="L28" s="282"/>
    </row>
    <row r="29" spans="1:22" x14ac:dyDescent="0.25">
      <c r="H29" s="174"/>
      <c r="I29" s="174"/>
      <c r="J29" s="175"/>
      <c r="K29" s="175"/>
      <c r="L29" s="175"/>
    </row>
    <row r="30" spans="1:22" x14ac:dyDescent="0.25">
      <c r="H30" s="297"/>
      <c r="I30" s="298"/>
      <c r="J30" s="175"/>
      <c r="K30" s="175"/>
      <c r="L30" s="175"/>
    </row>
    <row r="31" spans="1:22" x14ac:dyDescent="0.25">
      <c r="H31" s="174"/>
      <c r="I31" s="298"/>
      <c r="J31" s="175"/>
      <c r="K31" s="175"/>
      <c r="L31" s="175"/>
    </row>
    <row r="32" spans="1:22" x14ac:dyDescent="0.25">
      <c r="H32" s="174"/>
      <c r="I32" s="174"/>
      <c r="J32" s="175"/>
      <c r="K32" s="175"/>
      <c r="L32" s="175"/>
    </row>
    <row r="33" spans="8:12" x14ac:dyDescent="0.25">
      <c r="H33" s="174"/>
      <c r="I33" s="174"/>
      <c r="J33" s="175"/>
      <c r="K33" s="175"/>
      <c r="L33" s="175"/>
    </row>
  </sheetData>
  <mergeCells count="25"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17"/>
  <sheetViews>
    <sheetView view="pageBreakPreview" topLeftCell="A4" zoomScale="55" zoomScaleNormal="55" zoomScaleSheetLayoutView="55" workbookViewId="0">
      <selection activeCell="K8" sqref="K8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1.85546875" customWidth="1"/>
    <col min="5" max="5" width="14.5703125" customWidth="1"/>
    <col min="6" max="6" width="16.7109375" customWidth="1"/>
    <col min="7" max="7" width="16.85546875" customWidth="1"/>
    <col min="8" max="8" width="16.42578125" customWidth="1"/>
    <col min="9" max="9" width="14.28515625" customWidth="1"/>
    <col min="10" max="10" width="15.140625" customWidth="1"/>
    <col min="11" max="11" width="18" customWidth="1"/>
    <col min="12" max="12" width="17.7109375" style="303" customWidth="1"/>
    <col min="13" max="13" width="13.7109375" customWidth="1"/>
    <col min="14" max="14" width="12.5703125" customWidth="1"/>
    <col min="15" max="15" width="11.71093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214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217</v>
      </c>
      <c r="F3" s="411" t="s">
        <v>218</v>
      </c>
      <c r="G3" s="411" t="s">
        <v>166</v>
      </c>
      <c r="H3" s="414" t="s">
        <v>219</v>
      </c>
      <c r="I3" s="414"/>
      <c r="J3" s="414"/>
      <c r="K3" s="415" t="s">
        <v>169</v>
      </c>
      <c r="L3" s="373" t="s">
        <v>224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22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295" t="s">
        <v>18</v>
      </c>
      <c r="I5" s="295" t="s">
        <v>19</v>
      </c>
      <c r="J5" s="295" t="s">
        <v>20</v>
      </c>
      <c r="K5" s="417"/>
      <c r="L5" s="422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189">
        <v>1</v>
      </c>
      <c r="B6" s="189">
        <v>2</v>
      </c>
      <c r="C6" s="189">
        <v>3</v>
      </c>
      <c r="D6" s="189">
        <v>4</v>
      </c>
      <c r="E6" s="190" t="s">
        <v>21</v>
      </c>
      <c r="F6" s="189">
        <v>5</v>
      </c>
      <c r="G6" s="189" t="s">
        <v>22</v>
      </c>
      <c r="H6" s="191">
        <v>6</v>
      </c>
      <c r="I6" s="191">
        <v>7</v>
      </c>
      <c r="J6" s="191" t="s">
        <v>23</v>
      </c>
      <c r="K6" s="189" t="s">
        <v>24</v>
      </c>
      <c r="L6" s="191" t="s">
        <v>25</v>
      </c>
      <c r="M6" s="189" t="s">
        <v>26</v>
      </c>
      <c r="N6" s="189" t="s">
        <v>27</v>
      </c>
      <c r="O6" s="189" t="s">
        <v>28</v>
      </c>
      <c r="P6" s="189" t="s">
        <v>29</v>
      </c>
      <c r="Q6" s="189" t="s">
        <v>30</v>
      </c>
      <c r="R6" s="189" t="s">
        <v>31</v>
      </c>
      <c r="S6" s="189" t="s">
        <v>32</v>
      </c>
      <c r="T6" s="160"/>
      <c r="U6" s="160"/>
    </row>
    <row r="7" spans="1:24" s="134" customFormat="1" ht="69.75" customHeight="1" x14ac:dyDescent="0.25">
      <c r="A7" s="130">
        <v>1</v>
      </c>
      <c r="B7" s="131" t="s">
        <v>108</v>
      </c>
      <c r="C7" s="132">
        <f>'OCT-19 Anx- I '!C14</f>
        <v>128</v>
      </c>
      <c r="D7" s="132">
        <f>'OCT-19 Anx- I '!D14</f>
        <v>128</v>
      </c>
      <c r="E7" s="132">
        <f>'OCT-19 Anx- I '!E14</f>
        <v>6692</v>
      </c>
      <c r="F7" s="133">
        <f>'OCT-19 Anx- I '!F14</f>
        <v>12.516666666666669</v>
      </c>
      <c r="G7" s="133">
        <f>'OCT-19 Anx- I '!G14</f>
        <v>128.88333333333333</v>
      </c>
      <c r="H7" s="133">
        <f>'OCT-19 Anx- I '!H14</f>
        <v>56.989444444444445</v>
      </c>
      <c r="I7" s="133">
        <f>'OCT-19 Anx- I '!I14</f>
        <v>35.724074074074075</v>
      </c>
      <c r="J7" s="133">
        <f>'OCT-19 Anx- I '!J14</f>
        <v>92.713518518518526</v>
      </c>
      <c r="K7" s="133">
        <f>'OCT-19 Anx- I '!K14</f>
        <v>815.14372685185185</v>
      </c>
      <c r="L7" s="308">
        <f>'OCT-19 Anx- I '!L14</f>
        <v>105.23018518518519</v>
      </c>
      <c r="M7" s="133">
        <f>'OCT-19 Anx- I '!M14</f>
        <v>0.82211082175925931</v>
      </c>
      <c r="N7" s="133">
        <f>'OCT-19 Anx- I '!N14</f>
        <v>99.902644574808335</v>
      </c>
      <c r="O7" s="133">
        <f>'OCT-19 Anx- I '!O14</f>
        <v>99.889501233634519</v>
      </c>
      <c r="P7" s="133">
        <f>'OCT-19 Anx- I '!P14</f>
        <v>944.02706018518518</v>
      </c>
      <c r="Q7" s="133">
        <f>'OCT-19 Anx- I '!Q14</f>
        <v>7.3752114076967592</v>
      </c>
      <c r="R7" s="133">
        <f>'OCT-19 Anx- I '!R14</f>
        <v>99.144044305641117</v>
      </c>
      <c r="S7" s="133">
        <f>'OCT-19 Anx- I '!S14</f>
        <v>99.008708144126771</v>
      </c>
      <c r="T7" s="161"/>
      <c r="U7" s="162"/>
      <c r="V7" s="134">
        <f>(M7+M8+M9)/C10</f>
        <v>3.2681672765601708E-3</v>
      </c>
    </row>
    <row r="8" spans="1:24" s="134" customFormat="1" ht="64.5" customHeight="1" x14ac:dyDescent="0.25">
      <c r="A8" s="130">
        <v>2</v>
      </c>
      <c r="B8" s="135" t="s">
        <v>109</v>
      </c>
      <c r="C8" s="136">
        <f>'OCT-2019 II'!C50</f>
        <v>166</v>
      </c>
      <c r="D8" s="136">
        <f>'OCT-2019 II'!D50</f>
        <v>166</v>
      </c>
      <c r="E8" s="136">
        <f>'OCT-2019 II'!E50</f>
        <v>8973</v>
      </c>
      <c r="F8" s="16">
        <f>'OCT-2019 II'!F50</f>
        <v>16.80972222222222</v>
      </c>
      <c r="G8" s="16">
        <f>'OCT-2019 II'!G50</f>
        <v>134.62250462962959</v>
      </c>
      <c r="H8" s="16">
        <f>'OCT-2019 II'!H50</f>
        <v>140.6261111111111</v>
      </c>
      <c r="I8" s="16">
        <f>'OCT-2019 II'!I50</f>
        <v>132.19999999999999</v>
      </c>
      <c r="J8" s="16">
        <f>'OCT-2019 II'!J50</f>
        <v>268.98236111111112</v>
      </c>
      <c r="K8" s="16">
        <f>'OCT-2019 II'!K50</f>
        <v>1612.4745555555555</v>
      </c>
      <c r="L8" s="23">
        <f>'OCT-2019 II'!L50</f>
        <v>285.79208333333332</v>
      </c>
      <c r="M8" s="16">
        <f>'OCT-2019 II'!M50</f>
        <v>1.7216390562248995</v>
      </c>
      <c r="N8" s="16">
        <f>'OCT-2019 II'!N50</f>
        <v>99.782207571324733</v>
      </c>
      <c r="O8" s="16">
        <f>'OCT-2019 II'!O50</f>
        <v>99.768596901045044</v>
      </c>
      <c r="P8" s="16">
        <f>'OCT-2019 II'!P50</f>
        <v>1747.097060185185</v>
      </c>
      <c r="Q8" s="16">
        <f>'OCT-2019 II'!Q50</f>
        <v>10.524681085452922</v>
      </c>
      <c r="R8" s="16">
        <f>'OCT-2019 II'!R50</f>
        <v>98.694394873400412</v>
      </c>
      <c r="S8" s="16">
        <f>'OCT-2019 II'!S50</f>
        <v>98.585392327224071</v>
      </c>
      <c r="T8" s="163"/>
      <c r="U8" s="162"/>
      <c r="X8" s="134">
        <f>76.84/1850</f>
        <v>4.153513513513514E-2</v>
      </c>
    </row>
    <row r="9" spans="1:24" s="134" customFormat="1" ht="58.5" customHeight="1" x14ac:dyDescent="0.25">
      <c r="A9" s="130">
        <v>3</v>
      </c>
      <c r="B9" s="131" t="s">
        <v>110</v>
      </c>
      <c r="C9" s="132">
        <f>'OCT-2019 III '!C21</f>
        <v>1596</v>
      </c>
      <c r="D9" s="132">
        <f>'OCT-2019 III '!D21</f>
        <v>1596</v>
      </c>
      <c r="E9" s="132">
        <f>'OCT-2019 III '!E21</f>
        <v>87892</v>
      </c>
      <c r="F9" s="133">
        <f>'OCT-2019 III '!F21</f>
        <v>128.43819444444443</v>
      </c>
      <c r="G9" s="133">
        <f>'OCT-2019 III '!G21</f>
        <v>655.38648842592602</v>
      </c>
      <c r="H9" s="133">
        <f>'OCT-2019 III '!H21</f>
        <v>3791.973611111111</v>
      </c>
      <c r="I9" s="133">
        <f>'OCT-2019 III '!I21</f>
        <v>1877.9938888888894</v>
      </c>
      <c r="J9" s="133">
        <f>'OCT-2019 III '!J21</f>
        <v>5669.9675000000007</v>
      </c>
      <c r="K9" s="133">
        <f>'OCT-2019 III '!K21</f>
        <v>37446.12462962963</v>
      </c>
      <c r="L9" s="308">
        <f>'OCT-2019 III '!L21</f>
        <v>5798.4056944444437</v>
      </c>
      <c r="M9" s="133">
        <f>'OCT-2019 III '!M21</f>
        <v>3.6330862747145636</v>
      </c>
      <c r="N9" s="133">
        <f>'OCT-2019 III '!N21</f>
        <v>99.522498492535092</v>
      </c>
      <c r="O9" s="133">
        <f>'OCT-2019 III '!O21</f>
        <v>99.511681952323315</v>
      </c>
      <c r="P9" s="133">
        <f>'OCT-2019 III '!P21</f>
        <v>38101.511118055554</v>
      </c>
      <c r="Q9" s="133">
        <f>'OCT-2019 III '!Q21</f>
        <v>23.873127266952103</v>
      </c>
      <c r="R9" s="133">
        <f>'OCT-2019 III '!R21</f>
        <v>96.846440308631998</v>
      </c>
      <c r="S9" s="133">
        <f>'OCT-2019 III '!S21</f>
        <v>96.791246335087081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1890</v>
      </c>
      <c r="D10" s="131">
        <f t="shared" si="0"/>
        <v>1890</v>
      </c>
      <c r="E10" s="131">
        <f t="shared" si="0"/>
        <v>103557</v>
      </c>
      <c r="F10" s="16">
        <f t="shared" si="0"/>
        <v>157.76458333333332</v>
      </c>
      <c r="G10" s="16">
        <f t="shared" si="0"/>
        <v>918.89232638888893</v>
      </c>
      <c r="H10" s="16">
        <f t="shared" si="0"/>
        <v>3989.5891666666666</v>
      </c>
      <c r="I10" s="16">
        <f t="shared" si="0"/>
        <v>2045.9179629629634</v>
      </c>
      <c r="J10" s="16">
        <f>+H10+I10</f>
        <v>6035.5071296296301</v>
      </c>
      <c r="K10" s="16">
        <f>SUM(K7:K9)</f>
        <v>39873.742912037036</v>
      </c>
      <c r="L10" s="23">
        <f>SUM(L7:L9)</f>
        <v>6189.4279629629618</v>
      </c>
      <c r="M10" s="38">
        <f>L10/C10</f>
        <v>3.2748296100333132</v>
      </c>
      <c r="N10" s="16">
        <f>SUM(N7:N9)/3</f>
        <v>99.73578354622272</v>
      </c>
      <c r="O10" s="16">
        <f>SUM(O7:O9)/3</f>
        <v>99.723260029000969</v>
      </c>
      <c r="P10" s="16">
        <f>+G10+K10</f>
        <v>40792.635238425923</v>
      </c>
      <c r="Q10" s="16">
        <f>+P10/C10</f>
        <v>21.583404888056045</v>
      </c>
      <c r="R10" s="16">
        <f>SUM(R7:R9)/3</f>
        <v>98.228293162557847</v>
      </c>
      <c r="S10" s="16">
        <f>SUM(S7:S9)/3</f>
        <v>98.128448935479298</v>
      </c>
    </row>
    <row r="11" spans="1:24" s="144" customFormat="1" ht="41.25" customHeight="1" x14ac:dyDescent="0.25">
      <c r="A11" s="140" t="s">
        <v>111</v>
      </c>
      <c r="B11" s="292"/>
      <c r="C11" s="292"/>
      <c r="D11" s="292"/>
      <c r="E11" s="292"/>
      <c r="F11" s="292"/>
      <c r="G11" s="364" t="s">
        <v>112</v>
      </c>
      <c r="H11" s="364"/>
      <c r="I11" s="364"/>
      <c r="J11" s="142">
        <f>+N10</f>
        <v>99.73578354622272</v>
      </c>
      <c r="K11" s="364" t="s">
        <v>113</v>
      </c>
      <c r="L11" s="364"/>
      <c r="M11" s="142">
        <f>+O10</f>
        <v>99.723260029000969</v>
      </c>
      <c r="N11" s="292"/>
      <c r="O11" s="292" t="s">
        <v>114</v>
      </c>
      <c r="P11" s="292"/>
      <c r="Q11" s="142">
        <f>+(J11+M11)/2</f>
        <v>99.729521787611844</v>
      </c>
      <c r="R11" s="292"/>
      <c r="S11" s="296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V12" s="304"/>
    </row>
    <row r="13" spans="1:24" s="5" customFormat="1" ht="96" customHeight="1" x14ac:dyDescent="0.2">
      <c r="A13" s="377" t="s">
        <v>226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6:19" x14ac:dyDescent="0.25">
      <c r="P17" s="409" t="s">
        <v>149</v>
      </c>
      <c r="Q17" s="409"/>
      <c r="R17" s="409"/>
      <c r="S17" s="409"/>
    </row>
  </sheetData>
  <mergeCells count="29">
    <mergeCell ref="P15:S15"/>
    <mergeCell ref="P16:S16"/>
    <mergeCell ref="P17:S17"/>
    <mergeCell ref="S4:S5"/>
    <mergeCell ref="A10:B10"/>
    <mergeCell ref="G11:I11"/>
    <mergeCell ref="K11:L11"/>
    <mergeCell ref="A12:S12"/>
    <mergeCell ref="A13:S13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4" zoomScale="60" workbookViewId="0">
      <selection activeCell="G8" sqref="G8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.42578125" style="5" customWidth="1"/>
    <col min="5" max="5" width="12" style="5" customWidth="1"/>
    <col min="6" max="6" width="13.85546875" style="5" customWidth="1"/>
    <col min="7" max="7" width="14.28515625" style="5" customWidth="1"/>
    <col min="8" max="8" width="16.7109375" style="5" customWidth="1"/>
    <col min="9" max="9" width="15.85546875" style="5" customWidth="1"/>
    <col min="10" max="10" width="15" style="5" customWidth="1"/>
    <col min="11" max="11" width="16.140625" style="5" customWidth="1"/>
    <col min="12" max="12" width="17.5703125" style="301" customWidth="1"/>
    <col min="13" max="13" width="14.28515625" style="5" customWidth="1"/>
    <col min="14" max="14" width="15.140625" style="5" customWidth="1"/>
    <col min="15" max="15" width="15.5703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293"/>
      <c r="E2" s="4"/>
      <c r="F2" s="293"/>
      <c r="G2" s="293"/>
      <c r="H2" s="293"/>
      <c r="I2" s="293"/>
      <c r="J2" s="293"/>
      <c r="K2" s="293"/>
      <c r="L2" s="300"/>
      <c r="M2" s="293"/>
      <c r="N2" s="293"/>
      <c r="O2" s="293"/>
      <c r="P2" s="293"/>
      <c r="Q2" s="370" t="s">
        <v>2</v>
      </c>
      <c r="R2" s="370"/>
      <c r="S2" s="370"/>
    </row>
    <row r="3" spans="1:25" ht="69" customHeight="1" x14ac:dyDescent="0.2">
      <c r="A3" s="371" t="s">
        <v>215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217</v>
      </c>
      <c r="F4" s="374" t="s">
        <v>218</v>
      </c>
      <c r="G4" s="374" t="s">
        <v>166</v>
      </c>
      <c r="H4" s="378" t="s">
        <v>219</v>
      </c>
      <c r="I4" s="378"/>
      <c r="J4" s="378"/>
      <c r="K4" s="379" t="s">
        <v>169</v>
      </c>
      <c r="L4" s="373" t="s">
        <v>224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291" t="s">
        <v>18</v>
      </c>
      <c r="I6" s="291" t="s">
        <v>19</v>
      </c>
      <c r="J6" s="291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129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44.25" customHeight="1" x14ac:dyDescent="0.2">
      <c r="A8" s="11">
        <v>1</v>
      </c>
      <c r="B8" s="11" t="s">
        <v>33</v>
      </c>
      <c r="C8" s="200">
        <v>44</v>
      </c>
      <c r="D8" s="200">
        <v>44</v>
      </c>
      <c r="E8" s="201">
        <v>2292</v>
      </c>
      <c r="F8" s="202">
        <v>10.16388888888889</v>
      </c>
      <c r="G8" s="203">
        <f>'SEPT-19 Anx- I (2)'!G8+F8</f>
        <v>95.708333333333329</v>
      </c>
      <c r="H8" s="203">
        <v>18.531944444444445</v>
      </c>
      <c r="I8" s="203">
        <v>7.1527777777777777</v>
      </c>
      <c r="J8" s="203">
        <f t="shared" ref="J8:J14" si="0">H8+I8</f>
        <v>25.684722222222224</v>
      </c>
      <c r="K8" s="204">
        <f>'SEPT-19 Anx- I (2)'!K8+J8</f>
        <v>245.80625000000006</v>
      </c>
      <c r="L8" s="210">
        <f t="shared" ref="L8:L13" si="1">+F8+J8</f>
        <v>35.848611111111111</v>
      </c>
      <c r="M8" s="204">
        <f>L8/C8</f>
        <v>0.81474116161616161</v>
      </c>
      <c r="N8" s="205">
        <f t="shared" ref="N8:N14" si="2">+((C8*24*31)-J8)/(C8*24*31)*100</f>
        <v>99.921539827033783</v>
      </c>
      <c r="O8" s="205">
        <f t="shared" ref="O8:O14" si="3">+((C8*24*31)-L8)/(C8*24*31)*100</f>
        <v>99.890491779352658</v>
      </c>
      <c r="P8" s="206">
        <f>+G8+K8</f>
        <v>341.51458333333341</v>
      </c>
      <c r="Q8" s="204">
        <f t="shared" ref="Q8:Q14" si="4">P8/C8</f>
        <v>7.7616950757575776</v>
      </c>
      <c r="R8" s="205">
        <f t="shared" ref="R8:R14" si="5">+((C8*24*31)-K8)/(C8*24*31)*100</f>
        <v>99.249125580400772</v>
      </c>
      <c r="S8" s="205">
        <f t="shared" ref="S8:S14" si="6">+((C8*24*31)-(G8+K8))*100/(C8*24*31)</f>
        <v>98.956761414548708</v>
      </c>
      <c r="U8" s="11">
        <v>44</v>
      </c>
      <c r="V8" s="11">
        <v>45</v>
      </c>
      <c r="W8" s="19">
        <v>450</v>
      </c>
      <c r="X8" s="20">
        <v>5.239583333333333</v>
      </c>
      <c r="Y8" s="20" t="e">
        <f>X8+'[2]JAN-2019  -I'!Y8</f>
        <v>#REF!</v>
      </c>
    </row>
    <row r="9" spans="1:25" s="26" customFormat="1" ht="42" customHeight="1" x14ac:dyDescent="0.2">
      <c r="A9" s="21">
        <v>2</v>
      </c>
      <c r="B9" s="21" t="s">
        <v>34</v>
      </c>
      <c r="C9" s="207">
        <v>8</v>
      </c>
      <c r="D9" s="207">
        <v>8</v>
      </c>
      <c r="E9" s="208">
        <v>549</v>
      </c>
      <c r="F9" s="209">
        <v>1.4305555555555556</v>
      </c>
      <c r="G9" s="203">
        <f>'SEPT-19 Anx- I (2)'!G9+F9</f>
        <v>2.0909722222222222</v>
      </c>
      <c r="H9" s="209">
        <v>3.8229166666666665</v>
      </c>
      <c r="I9" s="209">
        <v>3.3993055555555554</v>
      </c>
      <c r="J9" s="210">
        <f t="shared" si="0"/>
        <v>7.2222222222222214</v>
      </c>
      <c r="K9" s="204">
        <f>'SEPT-19 Anx- I (2)'!K9+J9</f>
        <v>59.452083333333327</v>
      </c>
      <c r="L9" s="210">
        <f t="shared" si="1"/>
        <v>8.6527777777777768</v>
      </c>
      <c r="M9" s="210">
        <f t="shared" ref="M9:M14" si="7">L9/C9</f>
        <v>1.0815972222222221</v>
      </c>
      <c r="N9" s="205">
        <f t="shared" si="2"/>
        <v>99.878658900836314</v>
      </c>
      <c r="O9" s="205">
        <f t="shared" si="3"/>
        <v>99.854624029271207</v>
      </c>
      <c r="P9" s="212">
        <f t="shared" ref="P9:P14" si="8">+G9+K9</f>
        <v>61.543055555555547</v>
      </c>
      <c r="Q9" s="210">
        <f t="shared" si="4"/>
        <v>7.6928819444444434</v>
      </c>
      <c r="R9" s="205">
        <f t="shared" si="5"/>
        <v>99.001141073028663</v>
      </c>
      <c r="S9" s="205">
        <f t="shared" si="6"/>
        <v>98.966010491338096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X9+'[2]JAN-2019  -I'!Y9</f>
        <v>#REF!</v>
      </c>
    </row>
    <row r="10" spans="1:25" s="26" customFormat="1" ht="45.75" customHeight="1" x14ac:dyDescent="0.2">
      <c r="A10" s="21">
        <v>3</v>
      </c>
      <c r="B10" s="21" t="s">
        <v>35</v>
      </c>
      <c r="C10" s="213">
        <v>17</v>
      </c>
      <c r="D10" s="213">
        <v>17</v>
      </c>
      <c r="E10" s="213">
        <v>1115</v>
      </c>
      <c r="F10" s="214">
        <v>2.7777777777777776E-2</v>
      </c>
      <c r="G10" s="203">
        <f>'SEPT-19 Anx- I (2)'!G10+F10</f>
        <v>1.0215277777777778</v>
      </c>
      <c r="H10" s="214">
        <v>6.1006944444444438</v>
      </c>
      <c r="I10" s="214">
        <v>9.5381944444444446</v>
      </c>
      <c r="J10" s="210">
        <f t="shared" si="0"/>
        <v>15.638888888888889</v>
      </c>
      <c r="K10" s="204">
        <f>'SEPT-19 Anx- I (2)'!K10+J10</f>
        <v>129</v>
      </c>
      <c r="L10" s="210">
        <f t="shared" si="1"/>
        <v>15.666666666666668</v>
      </c>
      <c r="M10" s="210">
        <f t="shared" si="7"/>
        <v>0.92156862745098045</v>
      </c>
      <c r="N10" s="205">
        <f t="shared" si="2"/>
        <v>99.876352870897463</v>
      </c>
      <c r="O10" s="205">
        <f t="shared" si="3"/>
        <v>99.876133248998528</v>
      </c>
      <c r="P10" s="212">
        <f t="shared" si="8"/>
        <v>130.02152777777778</v>
      </c>
      <c r="Q10" s="210">
        <f t="shared" si="4"/>
        <v>7.6483251633986926</v>
      </c>
      <c r="R10" s="205">
        <f t="shared" si="5"/>
        <v>98.980075901328263</v>
      </c>
      <c r="S10" s="205">
        <f t="shared" si="6"/>
        <v>98.9719993059948</v>
      </c>
      <c r="U10" s="11">
        <v>17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44.25" customHeight="1" x14ac:dyDescent="0.2">
      <c r="A11" s="11">
        <v>4</v>
      </c>
      <c r="B11" s="11" t="s">
        <v>36</v>
      </c>
      <c r="C11" s="215">
        <v>4</v>
      </c>
      <c r="D11" s="215">
        <v>4</v>
      </c>
      <c r="E11" s="216">
        <v>290</v>
      </c>
      <c r="F11" s="202">
        <v>0.10972222222222228</v>
      </c>
      <c r="G11" s="203">
        <f>'SEPT-19 Anx- I (2)'!G11+F11</f>
        <v>3.1687500000000002</v>
      </c>
      <c r="H11" s="202">
        <v>2.661111111111111</v>
      </c>
      <c r="I11" s="202">
        <v>2.3159722222222223</v>
      </c>
      <c r="J11" s="204">
        <f t="shared" si="0"/>
        <v>4.9770833333333329</v>
      </c>
      <c r="K11" s="204">
        <f>'SEPT-19 Anx- I (2)'!K11+J11</f>
        <v>41.938194444444449</v>
      </c>
      <c r="L11" s="210">
        <f t="shared" si="1"/>
        <v>5.0868055555555554</v>
      </c>
      <c r="M11" s="204">
        <f t="shared" si="7"/>
        <v>1.2717013888888888</v>
      </c>
      <c r="N11" s="205">
        <f t="shared" si="2"/>
        <v>99.832759296594986</v>
      </c>
      <c r="O11" s="205">
        <f t="shared" si="3"/>
        <v>99.829072393966541</v>
      </c>
      <c r="P11" s="206">
        <f t="shared" si="8"/>
        <v>45.106944444444451</v>
      </c>
      <c r="Q11" s="204">
        <f t="shared" si="4"/>
        <v>11.276736111111113</v>
      </c>
      <c r="R11" s="205">
        <f t="shared" si="5"/>
        <v>98.590786477001188</v>
      </c>
      <c r="S11" s="205">
        <f t="shared" si="6"/>
        <v>98.484309662485074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48" customHeight="1" x14ac:dyDescent="0.2">
      <c r="A12" s="21">
        <v>5</v>
      </c>
      <c r="B12" s="21" t="s">
        <v>37</v>
      </c>
      <c r="C12" s="217">
        <v>27</v>
      </c>
      <c r="D12" s="213">
        <v>27</v>
      </c>
      <c r="E12" s="213">
        <v>1139</v>
      </c>
      <c r="F12" s="214">
        <v>0.58819444444444446</v>
      </c>
      <c r="G12" s="203">
        <f>'SEPT-19 Anx- I (2)'!G12+F12</f>
        <v>23.193750000000005</v>
      </c>
      <c r="H12" s="214">
        <v>8.8241666666666667</v>
      </c>
      <c r="I12" s="214">
        <v>7.4733796296296298</v>
      </c>
      <c r="J12" s="204">
        <f t="shared" si="0"/>
        <v>16.297546296296296</v>
      </c>
      <c r="K12" s="204">
        <f>'SEPT-19 Anx- I (2)'!K12+J12</f>
        <v>137.45379629629628</v>
      </c>
      <c r="L12" s="210">
        <f t="shared" si="1"/>
        <v>16.88574074074074</v>
      </c>
      <c r="M12" s="204">
        <f t="shared" si="7"/>
        <v>0.62539780521262001</v>
      </c>
      <c r="N12" s="205">
        <f t="shared" si="2"/>
        <v>99.918869243845592</v>
      </c>
      <c r="O12" s="205">
        <f t="shared" si="3"/>
        <v>99.915941155213346</v>
      </c>
      <c r="P12" s="206">
        <f t="shared" si="8"/>
        <v>160.64754629629627</v>
      </c>
      <c r="Q12" s="204">
        <f t="shared" si="4"/>
        <v>5.9499091220850469</v>
      </c>
      <c r="R12" s="205">
        <f t="shared" si="5"/>
        <v>99.315741754797401</v>
      </c>
      <c r="S12" s="205">
        <f t="shared" si="6"/>
        <v>99.200281031977823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45.75" customHeight="1" x14ac:dyDescent="0.2">
      <c r="A13" s="21">
        <v>6</v>
      </c>
      <c r="B13" s="21" t="s">
        <v>38</v>
      </c>
      <c r="C13" s="213">
        <v>28</v>
      </c>
      <c r="D13" s="213">
        <v>28</v>
      </c>
      <c r="E13" s="213">
        <v>1307</v>
      </c>
      <c r="F13" s="218">
        <v>0.19652777777777777</v>
      </c>
      <c r="G13" s="203">
        <f>'SEPT-19 Anx- I (2)'!G13+F13</f>
        <v>3.6999999999999997</v>
      </c>
      <c r="H13" s="219">
        <v>17.048611111111111</v>
      </c>
      <c r="I13" s="219">
        <v>5.844444444444445</v>
      </c>
      <c r="J13" s="210">
        <f t="shared" si="0"/>
        <v>22.893055555555556</v>
      </c>
      <c r="K13" s="204">
        <f>'SEPT-19 Anx- I (2)'!K13+J13</f>
        <v>201.49340277777779</v>
      </c>
      <c r="L13" s="210">
        <f t="shared" si="1"/>
        <v>23.089583333333334</v>
      </c>
      <c r="M13" s="210">
        <f t="shared" si="7"/>
        <v>0.82462797619047623</v>
      </c>
      <c r="N13" s="205">
        <f t="shared" si="2"/>
        <v>99.890106300136537</v>
      </c>
      <c r="O13" s="205">
        <f t="shared" si="3"/>
        <v>99.889162906426009</v>
      </c>
      <c r="P13" s="220">
        <f t="shared" si="8"/>
        <v>205.19340277777778</v>
      </c>
      <c r="Q13" s="210">
        <f t="shared" si="4"/>
        <v>7.3283358134920631</v>
      </c>
      <c r="R13" s="205">
        <f t="shared" si="5"/>
        <v>99.032769763931555</v>
      </c>
      <c r="S13" s="205">
        <f t="shared" si="6"/>
        <v>99.015008627218805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45" customHeight="1" x14ac:dyDescent="0.2">
      <c r="A14" s="382" t="s">
        <v>20</v>
      </c>
      <c r="B14" s="382"/>
      <c r="C14" s="221">
        <f t="shared" ref="C14:I14" si="9">SUM(C8:C13)</f>
        <v>128</v>
      </c>
      <c r="D14" s="221">
        <f t="shared" si="9"/>
        <v>128</v>
      </c>
      <c r="E14" s="221">
        <f t="shared" si="9"/>
        <v>6692</v>
      </c>
      <c r="F14" s="222">
        <f t="shared" si="9"/>
        <v>12.516666666666669</v>
      </c>
      <c r="G14" s="223">
        <f t="shared" si="9"/>
        <v>128.88333333333333</v>
      </c>
      <c r="H14" s="222">
        <f t="shared" si="9"/>
        <v>56.989444444444445</v>
      </c>
      <c r="I14" s="222">
        <f t="shared" si="9"/>
        <v>35.724074074074075</v>
      </c>
      <c r="J14" s="224">
        <f t="shared" si="0"/>
        <v>92.713518518518526</v>
      </c>
      <c r="K14" s="223">
        <f>SUM(K8:K13)</f>
        <v>815.14372685185185</v>
      </c>
      <c r="L14" s="222">
        <f>SUM(L8:L13)</f>
        <v>105.23018518518519</v>
      </c>
      <c r="M14" s="224">
        <f t="shared" si="7"/>
        <v>0.82211082175925931</v>
      </c>
      <c r="N14" s="222">
        <f t="shared" si="2"/>
        <v>99.902644574808335</v>
      </c>
      <c r="O14" s="222">
        <f t="shared" si="3"/>
        <v>99.889501233634519</v>
      </c>
      <c r="P14" s="225">
        <f t="shared" si="8"/>
        <v>944.02706018518518</v>
      </c>
      <c r="Q14" s="222">
        <f t="shared" si="4"/>
        <v>7.3752114076967592</v>
      </c>
      <c r="R14" s="222">
        <f t="shared" si="5"/>
        <v>99.144044305641117</v>
      </c>
      <c r="S14" s="222">
        <f t="shared" si="6"/>
        <v>99.008708144126771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225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5:12" ht="18.75" x14ac:dyDescent="0.2">
      <c r="E17" s="49"/>
    </row>
    <row r="18" spans="5:12" ht="18.75" x14ac:dyDescent="0.2">
      <c r="E18" s="11"/>
    </row>
    <row r="22" spans="5:12" ht="20.25" x14ac:dyDescent="0.3">
      <c r="H22" s="50"/>
      <c r="I22" s="50"/>
      <c r="J22" s="50"/>
      <c r="K22" s="50"/>
      <c r="L22" s="302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2" orientation="landscape" r:id="rId1"/>
  <headerFooter alignWithMargins="0">
    <oddFooter>&amp;L&amp;F format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2"/>
  <sheetViews>
    <sheetView view="pageBreakPreview" topLeftCell="A37" zoomScale="60" workbookViewId="0">
      <selection activeCell="K49" sqref="K49"/>
    </sheetView>
  </sheetViews>
  <sheetFormatPr defaultRowHeight="15.75" x14ac:dyDescent="0.25"/>
  <cols>
    <col min="1" max="1" width="4.140625" style="105" customWidth="1"/>
    <col min="2" max="2" width="17.28515625" style="104" bestFit="1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299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294"/>
      <c r="E2" s="55"/>
      <c r="F2" s="56"/>
      <c r="G2" s="57"/>
      <c r="H2" s="57"/>
      <c r="I2" s="57"/>
      <c r="J2" s="294"/>
      <c r="K2" s="294"/>
      <c r="L2" s="57"/>
      <c r="M2" s="294"/>
      <c r="N2" s="294"/>
      <c r="O2" s="294"/>
      <c r="P2" s="294"/>
      <c r="Q2" s="385"/>
      <c r="R2" s="385"/>
      <c r="S2" s="294"/>
    </row>
    <row r="3" spans="1:19" s="53" customFormat="1" ht="66.75" customHeight="1" x14ac:dyDescent="0.5">
      <c r="A3" s="386" t="s">
        <v>222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217</v>
      </c>
      <c r="F4" s="374" t="s">
        <v>218</v>
      </c>
      <c r="G4" s="374" t="s">
        <v>166</v>
      </c>
      <c r="H4" s="378" t="s">
        <v>219</v>
      </c>
      <c r="I4" s="378"/>
      <c r="J4" s="378"/>
      <c r="K4" s="379" t="s">
        <v>169</v>
      </c>
      <c r="L4" s="373" t="s">
        <v>224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291" t="s">
        <v>18</v>
      </c>
      <c r="I6" s="291" t="s">
        <v>19</v>
      </c>
      <c r="J6" s="291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2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242">
        <v>1</v>
      </c>
      <c r="B8" s="242" t="s">
        <v>49</v>
      </c>
      <c r="C8" s="242">
        <v>3</v>
      </c>
      <c r="D8" s="242">
        <v>3</v>
      </c>
      <c r="E8" s="244">
        <v>233</v>
      </c>
      <c r="F8" s="243">
        <v>1.0416666666666666E-2</v>
      </c>
      <c r="G8" s="243">
        <f>'SEPT-2019 II   (2)'!G8+F8</f>
        <v>0.14722222222222223</v>
      </c>
      <c r="H8" s="243">
        <v>5.1215277777777777</v>
      </c>
      <c r="I8" s="243">
        <v>1.5451388888888891</v>
      </c>
      <c r="J8" s="258">
        <f>H8+I8</f>
        <v>6.666666666666667</v>
      </c>
      <c r="K8" s="258">
        <f>'SEPT-2019 II   (2)'!K8+J8</f>
        <v>30.047916666666666</v>
      </c>
      <c r="L8" s="289">
        <f>+F8+J8</f>
        <v>6.6770833333333339</v>
      </c>
      <c r="M8" s="259">
        <f>L8/C8</f>
        <v>2.2256944444444446</v>
      </c>
      <c r="N8" s="259">
        <f>+((C8*24*31)-J8)/(C8*24*31)*100</f>
        <v>99.701314217443255</v>
      </c>
      <c r="O8" s="259">
        <f>+((C8*24*31)-L8)/(C8*24*31)*100</f>
        <v>99.700847520907999</v>
      </c>
      <c r="P8" s="260">
        <f>+G8+K8</f>
        <v>30.195138888888888</v>
      </c>
      <c r="Q8" s="259">
        <f>P8/C8</f>
        <v>10.065046296296297</v>
      </c>
      <c r="R8" s="259">
        <f>+((C8*24*31)-K8)/(C8*24*31)*100</f>
        <v>98.653767174432488</v>
      </c>
      <c r="S8" s="259">
        <f>+((C8*24*31)-(G8+K8))*100/(C8*24*31)</f>
        <v>98.647171196734377</v>
      </c>
    </row>
    <row r="9" spans="1:19" s="71" customFormat="1" ht="27.75" customHeight="1" x14ac:dyDescent="0.25">
      <c r="A9" s="242">
        <v>2</v>
      </c>
      <c r="B9" s="242" t="s">
        <v>50</v>
      </c>
      <c r="C9" s="242">
        <v>1</v>
      </c>
      <c r="D9" s="242">
        <v>1</v>
      </c>
      <c r="E9" s="244">
        <v>47</v>
      </c>
      <c r="F9" s="243">
        <v>1.0416666666666666E-2</v>
      </c>
      <c r="G9" s="243">
        <f>'SEPT-2019 II   (2)'!G9+F9</f>
        <v>0.10347222222222223</v>
      </c>
      <c r="H9" s="243">
        <v>0.34166666666666662</v>
      </c>
      <c r="I9" s="243">
        <v>0.51388888888888895</v>
      </c>
      <c r="J9" s="258">
        <f t="shared" ref="J9:J49" si="0">H9+I9</f>
        <v>0.85555555555555562</v>
      </c>
      <c r="K9" s="258">
        <f>'SEPT-2019 II   (2)'!K9+J9</f>
        <v>7.9527777777777775</v>
      </c>
      <c r="L9" s="289">
        <f t="shared" ref="L9:L49" si="1">+F9+J9</f>
        <v>0.86597222222222225</v>
      </c>
      <c r="M9" s="259">
        <f t="shared" ref="M9:M49" si="2">L9/C9</f>
        <v>0.86597222222222225</v>
      </c>
      <c r="N9" s="259">
        <f t="shared" ref="N9:N49" si="3">+((C9*24*31)-J9)/(C9*24*31)*100</f>
        <v>99.88500597371565</v>
      </c>
      <c r="O9" s="259">
        <f t="shared" ref="O9:O49" si="4">+((C9*24*31)-L9)/(C9*24*31)*100</f>
        <v>99.883605884109912</v>
      </c>
      <c r="P9" s="260">
        <f t="shared" ref="P9:P50" si="5">+G9+K9</f>
        <v>8.0562500000000004</v>
      </c>
      <c r="Q9" s="259">
        <f t="shared" ref="Q9:Q50" si="6">P9/C9</f>
        <v>8.0562500000000004</v>
      </c>
      <c r="R9" s="259">
        <f t="shared" ref="R9:R49" si="7">+((C9*24*31)-K9)/(C9*24*31)*100</f>
        <v>98.931078255675033</v>
      </c>
      <c r="S9" s="259">
        <f t="shared" ref="S9:S49" si="8">+((C9*24*31)-(G9+K9))*100/(C9*24*31)</f>
        <v>98.917170698924735</v>
      </c>
    </row>
    <row r="10" spans="1:19" s="71" customFormat="1" ht="27.75" customHeight="1" x14ac:dyDescent="0.25">
      <c r="A10" s="242">
        <v>3</v>
      </c>
      <c r="B10" s="242" t="s">
        <v>51</v>
      </c>
      <c r="C10" s="244">
        <v>2</v>
      </c>
      <c r="D10" s="244">
        <v>2</v>
      </c>
      <c r="E10" s="245">
        <v>99</v>
      </c>
      <c r="F10" s="246">
        <v>5.2083333333333336E-2</v>
      </c>
      <c r="G10" s="243">
        <f>'SEPT-2019 II   (2)'!G10+F10</f>
        <v>0.60763888888888895</v>
      </c>
      <c r="H10" s="246">
        <v>2.7777777777777781</v>
      </c>
      <c r="I10" s="246">
        <v>2.8263888888888888</v>
      </c>
      <c r="J10" s="258">
        <f t="shared" si="0"/>
        <v>5.604166666666667</v>
      </c>
      <c r="K10" s="258">
        <f>'SEPT-2019 II   (2)'!K10+J10</f>
        <v>22.333333333333332</v>
      </c>
      <c r="L10" s="289">
        <f t="shared" si="1"/>
        <v>5.65625</v>
      </c>
      <c r="M10" s="259">
        <f t="shared" si="2"/>
        <v>2.828125</v>
      </c>
      <c r="N10" s="259">
        <f t="shared" si="3"/>
        <v>99.62337589605734</v>
      </c>
      <c r="O10" s="259">
        <f t="shared" si="4"/>
        <v>99.619875672043008</v>
      </c>
      <c r="P10" s="260">
        <f t="shared" si="5"/>
        <v>22.940972222222221</v>
      </c>
      <c r="Q10" s="259">
        <f t="shared" si="6"/>
        <v>11.470486111111111</v>
      </c>
      <c r="R10" s="259">
        <f t="shared" si="7"/>
        <v>98.49910394265234</v>
      </c>
      <c r="S10" s="259">
        <f t="shared" si="8"/>
        <v>98.458267995818403</v>
      </c>
    </row>
    <row r="11" spans="1:19" s="71" customFormat="1" ht="27.75" customHeight="1" x14ac:dyDescent="0.25">
      <c r="A11" s="242">
        <v>4</v>
      </c>
      <c r="B11" s="242" t="s">
        <v>52</v>
      </c>
      <c r="C11" s="244">
        <v>6</v>
      </c>
      <c r="D11" s="244">
        <v>6</v>
      </c>
      <c r="E11" s="245">
        <v>515</v>
      </c>
      <c r="F11" s="246">
        <v>0.31597222222222221</v>
      </c>
      <c r="G11" s="243">
        <f>'SEPT-2019 II   (2)'!G11+F11</f>
        <v>1.8104166666666668</v>
      </c>
      <c r="H11" s="246">
        <v>0.51458333333333328</v>
      </c>
      <c r="I11" s="246">
        <v>2.8888888888888888</v>
      </c>
      <c r="J11" s="258">
        <f t="shared" si="0"/>
        <v>3.4034722222222222</v>
      </c>
      <c r="K11" s="258">
        <f>'SEPT-2019 II   (2)'!K11+J11</f>
        <v>23.59930555555556</v>
      </c>
      <c r="L11" s="289">
        <f t="shared" si="1"/>
        <v>3.7194444444444446</v>
      </c>
      <c r="M11" s="259">
        <f t="shared" si="2"/>
        <v>0.61990740740740746</v>
      </c>
      <c r="N11" s="259">
        <f t="shared" si="3"/>
        <v>99.923757342692156</v>
      </c>
      <c r="O11" s="259">
        <f t="shared" si="4"/>
        <v>99.916679111907598</v>
      </c>
      <c r="P11" s="260">
        <f t="shared" si="5"/>
        <v>25.409722222222229</v>
      </c>
      <c r="Q11" s="259">
        <f t="shared" si="6"/>
        <v>4.2349537037037051</v>
      </c>
      <c r="R11" s="259">
        <f t="shared" si="7"/>
        <v>99.47134172142573</v>
      </c>
      <c r="S11" s="259">
        <f t="shared" si="8"/>
        <v>99.430785792512935</v>
      </c>
    </row>
    <row r="12" spans="1:19" s="71" customFormat="1" ht="27.75" customHeight="1" x14ac:dyDescent="0.25">
      <c r="A12" s="242">
        <v>5</v>
      </c>
      <c r="B12" s="242" t="s">
        <v>53</v>
      </c>
      <c r="C12" s="244">
        <v>6</v>
      </c>
      <c r="D12" s="244">
        <v>6</v>
      </c>
      <c r="E12" s="245">
        <v>24</v>
      </c>
      <c r="F12" s="246">
        <v>1.5625</v>
      </c>
      <c r="G12" s="243">
        <f>'SEPT-2019 II   (2)'!G12+F12</f>
        <v>2.1819444444444445</v>
      </c>
      <c r="H12" s="246">
        <v>9.6624999999999996</v>
      </c>
      <c r="I12" s="246">
        <v>8.90625</v>
      </c>
      <c r="J12" s="258">
        <f t="shared" si="0"/>
        <v>18.568750000000001</v>
      </c>
      <c r="K12" s="258">
        <f>'SEPT-2019 II   (2)'!K12+J12</f>
        <v>32.148611111111116</v>
      </c>
      <c r="L12" s="289">
        <f t="shared" si="1"/>
        <v>20.131250000000001</v>
      </c>
      <c r="M12" s="259">
        <f t="shared" si="2"/>
        <v>3.3552083333333336</v>
      </c>
      <c r="N12" s="259">
        <f t="shared" si="3"/>
        <v>99.584033378136198</v>
      </c>
      <c r="O12" s="259">
        <f t="shared" si="4"/>
        <v>99.549031137992827</v>
      </c>
      <c r="P12" s="260">
        <f t="shared" si="5"/>
        <v>34.330555555555563</v>
      </c>
      <c r="Q12" s="259">
        <f t="shared" si="6"/>
        <v>5.7217592592592608</v>
      </c>
      <c r="R12" s="259">
        <f t="shared" si="7"/>
        <v>99.279825019912394</v>
      </c>
      <c r="S12" s="259">
        <f t="shared" si="8"/>
        <v>99.230946336121079</v>
      </c>
    </row>
    <row r="13" spans="1:19" s="71" customFormat="1" ht="27.75" customHeight="1" x14ac:dyDescent="0.25">
      <c r="A13" s="242">
        <v>6</v>
      </c>
      <c r="B13" s="242" t="s">
        <v>54</v>
      </c>
      <c r="C13" s="244">
        <v>5</v>
      </c>
      <c r="D13" s="242">
        <v>5</v>
      </c>
      <c r="E13" s="244">
        <v>212</v>
      </c>
      <c r="F13" s="243">
        <v>4.3055555555555562E-2</v>
      </c>
      <c r="G13" s="243">
        <f>'SEPT-2019 II   (2)'!G13+F13</f>
        <v>8.4027777777777785E-2</v>
      </c>
      <c r="H13" s="243">
        <v>10.541666666666666</v>
      </c>
      <c r="I13" s="243">
        <v>12.878472222222221</v>
      </c>
      <c r="J13" s="258">
        <f t="shared" si="0"/>
        <v>23.420138888888886</v>
      </c>
      <c r="K13" s="258">
        <f>'SEPT-2019 II   (2)'!K13+J13</f>
        <v>66.674305555555549</v>
      </c>
      <c r="L13" s="289">
        <f t="shared" si="1"/>
        <v>23.46319444444444</v>
      </c>
      <c r="M13" s="259">
        <f t="shared" si="2"/>
        <v>4.6926388888888884</v>
      </c>
      <c r="N13" s="259">
        <f t="shared" si="3"/>
        <v>99.370426373954601</v>
      </c>
      <c r="O13" s="259">
        <f t="shared" si="4"/>
        <v>99.369268966547182</v>
      </c>
      <c r="P13" s="260">
        <f t="shared" si="5"/>
        <v>66.758333333333326</v>
      </c>
      <c r="Q13" s="259">
        <f t="shared" si="6"/>
        <v>13.351666666666665</v>
      </c>
      <c r="R13" s="259">
        <f t="shared" si="7"/>
        <v>98.207679958183974</v>
      </c>
      <c r="S13" s="259">
        <f t="shared" si="8"/>
        <v>98.205421146953412</v>
      </c>
    </row>
    <row r="14" spans="1:19" s="71" customFormat="1" ht="27.75" customHeight="1" x14ac:dyDescent="0.25">
      <c r="A14" s="242">
        <v>7</v>
      </c>
      <c r="B14" s="242" t="s">
        <v>55</v>
      </c>
      <c r="C14" s="244">
        <v>2</v>
      </c>
      <c r="D14" s="242">
        <v>2</v>
      </c>
      <c r="E14" s="244">
        <v>77</v>
      </c>
      <c r="F14" s="243">
        <v>2.7777777777777776E-2</v>
      </c>
      <c r="G14" s="243">
        <f>'SEPT-2019 II   (2)'!G14+F14</f>
        <v>7.5694444444444439E-2</v>
      </c>
      <c r="H14" s="243">
        <v>1.7777777777777777</v>
      </c>
      <c r="I14" s="243">
        <v>1.6041666666666667</v>
      </c>
      <c r="J14" s="258">
        <f>H14+I14</f>
        <v>3.3819444444444446</v>
      </c>
      <c r="K14" s="258">
        <f>'SEPT-2019 II   (2)'!K14+J14</f>
        <v>24.186805555555559</v>
      </c>
      <c r="L14" s="289">
        <f t="shared" si="1"/>
        <v>3.4097222222222223</v>
      </c>
      <c r="M14" s="259">
        <f t="shared" si="2"/>
        <v>1.7048611111111112</v>
      </c>
      <c r="N14" s="259">
        <f t="shared" si="3"/>
        <v>99.772718787335734</v>
      </c>
      <c r="O14" s="259">
        <f t="shared" si="4"/>
        <v>99.77085200119474</v>
      </c>
      <c r="P14" s="260">
        <f t="shared" si="5"/>
        <v>24.262500000000003</v>
      </c>
      <c r="Q14" s="259">
        <f t="shared" si="6"/>
        <v>12.131250000000001</v>
      </c>
      <c r="R14" s="259">
        <f t="shared" si="7"/>
        <v>98.37454263739545</v>
      </c>
      <c r="S14" s="259">
        <f t="shared" si="8"/>
        <v>98.369455645161295</v>
      </c>
    </row>
    <row r="15" spans="1:19" s="71" customFormat="1" ht="27.75" customHeight="1" x14ac:dyDescent="0.25">
      <c r="A15" s="242">
        <v>8</v>
      </c>
      <c r="B15" s="242" t="s">
        <v>56</v>
      </c>
      <c r="C15" s="261">
        <v>6</v>
      </c>
      <c r="D15" s="261">
        <v>6</v>
      </c>
      <c r="E15" s="244">
        <v>385</v>
      </c>
      <c r="F15" s="246">
        <v>2.4305555555555556E-2</v>
      </c>
      <c r="G15" s="243">
        <f>'SEPT-2019 II   (2)'!G15+F15</f>
        <v>2.1458333333333321</v>
      </c>
      <c r="H15" s="243">
        <v>0.375</v>
      </c>
      <c r="I15" s="243">
        <v>5.0777777777777775</v>
      </c>
      <c r="J15" s="243">
        <v>0.625</v>
      </c>
      <c r="K15" s="258">
        <f>'SEPT-2019 II   (2)'!K15+J15</f>
        <v>3.875</v>
      </c>
      <c r="L15" s="289">
        <f t="shared" si="1"/>
        <v>0.64930555555555558</v>
      </c>
      <c r="M15" s="259">
        <f t="shared" si="2"/>
        <v>0.1082175925925926</v>
      </c>
      <c r="N15" s="259">
        <f t="shared" si="3"/>
        <v>99.98599910394266</v>
      </c>
      <c r="O15" s="259">
        <f t="shared" si="4"/>
        <v>99.985454624651524</v>
      </c>
      <c r="P15" s="260">
        <f t="shared" si="5"/>
        <v>6.0208333333333321</v>
      </c>
      <c r="Q15" s="259">
        <f t="shared" si="6"/>
        <v>1.0034722222222221</v>
      </c>
      <c r="R15" s="259">
        <f t="shared" si="7"/>
        <v>99.913194444444443</v>
      </c>
      <c r="S15" s="259">
        <f t="shared" si="8"/>
        <v>99.865124701314215</v>
      </c>
    </row>
    <row r="16" spans="1:19" s="71" customFormat="1" ht="27.75" customHeight="1" x14ac:dyDescent="0.25">
      <c r="A16" s="242">
        <v>9</v>
      </c>
      <c r="B16" s="242" t="s">
        <v>57</v>
      </c>
      <c r="C16" s="242">
        <v>1</v>
      </c>
      <c r="D16" s="242">
        <v>1</v>
      </c>
      <c r="E16" s="244">
        <v>169</v>
      </c>
      <c r="F16" s="246">
        <v>0.49305555555555558</v>
      </c>
      <c r="G16" s="243">
        <f>'SEPT-2019 II   (2)'!G16+F16</f>
        <v>4.9583333333333321</v>
      </c>
      <c r="H16" s="243">
        <v>1.5798611111111109</v>
      </c>
      <c r="I16" s="243">
        <v>0.65625</v>
      </c>
      <c r="J16" s="243">
        <v>1.9201388888888891</v>
      </c>
      <c r="K16" s="258">
        <f>'SEPT-2019 II   (2)'!K16+J16</f>
        <v>11.604166666666668</v>
      </c>
      <c r="L16" s="289">
        <f t="shared" si="1"/>
        <v>2.4131944444444446</v>
      </c>
      <c r="M16" s="259">
        <f t="shared" si="2"/>
        <v>2.4131944444444446</v>
      </c>
      <c r="N16" s="259">
        <f t="shared" si="3"/>
        <v>99.741916816009564</v>
      </c>
      <c r="O16" s="259">
        <f t="shared" si="4"/>
        <v>99.675645908004768</v>
      </c>
      <c r="P16" s="260">
        <f t="shared" si="5"/>
        <v>16.5625</v>
      </c>
      <c r="Q16" s="259">
        <f t="shared" si="6"/>
        <v>16.5625</v>
      </c>
      <c r="R16" s="259">
        <f t="shared" si="7"/>
        <v>98.440300179211476</v>
      </c>
      <c r="S16" s="259">
        <f t="shared" si="8"/>
        <v>97.773857526881727</v>
      </c>
    </row>
    <row r="17" spans="1:19" s="71" customFormat="1" ht="27.75" customHeight="1" x14ac:dyDescent="0.25">
      <c r="A17" s="242">
        <v>10</v>
      </c>
      <c r="B17" s="242" t="s">
        <v>58</v>
      </c>
      <c r="C17" s="242">
        <v>1</v>
      </c>
      <c r="D17" s="242">
        <v>2</v>
      </c>
      <c r="E17" s="244">
        <v>28</v>
      </c>
      <c r="F17" s="246">
        <v>0</v>
      </c>
      <c r="G17" s="243">
        <f>'SEPT-2019 II   (2)'!G17+F17</f>
        <v>1</v>
      </c>
      <c r="H17" s="243">
        <v>0.82291666666666663</v>
      </c>
      <c r="I17" s="243">
        <v>0.42708333333333331</v>
      </c>
      <c r="J17" s="243">
        <v>1.75</v>
      </c>
      <c r="K17" s="258">
        <f>'SEPT-2019 II   (2)'!K17+J17</f>
        <v>10.666666666666668</v>
      </c>
      <c r="L17" s="289">
        <f t="shared" si="1"/>
        <v>1.75</v>
      </c>
      <c r="M17" s="259">
        <f t="shared" si="2"/>
        <v>1.75</v>
      </c>
      <c r="N17" s="259">
        <f t="shared" si="3"/>
        <v>99.76478494623656</v>
      </c>
      <c r="O17" s="259">
        <f t="shared" si="4"/>
        <v>99.76478494623656</v>
      </c>
      <c r="P17" s="260">
        <f t="shared" si="5"/>
        <v>11.666666666666668</v>
      </c>
      <c r="Q17" s="259">
        <f t="shared" si="6"/>
        <v>11.666666666666668</v>
      </c>
      <c r="R17" s="259">
        <f t="shared" si="7"/>
        <v>98.566308243727605</v>
      </c>
      <c r="S17" s="259">
        <f t="shared" si="8"/>
        <v>98.431899641577075</v>
      </c>
    </row>
    <row r="18" spans="1:19" s="71" customFormat="1" ht="27.75" customHeight="1" x14ac:dyDescent="0.25">
      <c r="A18" s="242">
        <v>11</v>
      </c>
      <c r="B18" s="242" t="s">
        <v>59</v>
      </c>
      <c r="C18" s="242">
        <v>1</v>
      </c>
      <c r="D18" s="242">
        <v>1</v>
      </c>
      <c r="E18" s="244">
        <v>59</v>
      </c>
      <c r="F18" s="246">
        <v>0.54166666666666663</v>
      </c>
      <c r="G18" s="243">
        <f>'SEPT-2019 II   (2)'!G18+F18</f>
        <v>4.2499999999999991</v>
      </c>
      <c r="H18" s="243">
        <v>0</v>
      </c>
      <c r="I18" s="243">
        <v>1.2868055555555555</v>
      </c>
      <c r="J18" s="243">
        <v>0</v>
      </c>
      <c r="K18" s="258">
        <f>'SEPT-2019 II   (2)'!K18+J18</f>
        <v>4.8611111111111112E-2</v>
      </c>
      <c r="L18" s="289">
        <f t="shared" si="1"/>
        <v>0.54166666666666663</v>
      </c>
      <c r="M18" s="259">
        <f t="shared" si="2"/>
        <v>0.54166666666666663</v>
      </c>
      <c r="N18" s="259">
        <f t="shared" si="3"/>
        <v>100</v>
      </c>
      <c r="O18" s="259">
        <f t="shared" si="4"/>
        <v>99.927195340501797</v>
      </c>
      <c r="P18" s="260">
        <f t="shared" si="5"/>
        <v>4.2986111111111098</v>
      </c>
      <c r="Q18" s="259">
        <f t="shared" si="6"/>
        <v>4.2986111111111098</v>
      </c>
      <c r="R18" s="259">
        <f t="shared" si="7"/>
        <v>99.993466248506579</v>
      </c>
      <c r="S18" s="259">
        <f t="shared" si="8"/>
        <v>99.422229689366787</v>
      </c>
    </row>
    <row r="19" spans="1:19" s="71" customFormat="1" ht="27.75" customHeight="1" x14ac:dyDescent="0.25">
      <c r="A19" s="242">
        <v>12</v>
      </c>
      <c r="B19" s="242" t="s">
        <v>60</v>
      </c>
      <c r="C19" s="242">
        <v>1</v>
      </c>
      <c r="D19" s="242">
        <v>1</v>
      </c>
      <c r="E19" s="244">
        <v>57</v>
      </c>
      <c r="F19" s="246">
        <v>0</v>
      </c>
      <c r="G19" s="243">
        <f>'SEPT-2019 II   (2)'!G19+F19</f>
        <v>1</v>
      </c>
      <c r="H19" s="243">
        <v>0</v>
      </c>
      <c r="I19" s="243">
        <v>1.8506944444444444</v>
      </c>
      <c r="J19" s="243">
        <v>5.2534722222222223</v>
      </c>
      <c r="K19" s="258">
        <f>'SEPT-2019 II   (2)'!K19+J19</f>
        <v>31.895833333333332</v>
      </c>
      <c r="L19" s="289">
        <f t="shared" si="1"/>
        <v>5.2534722222222223</v>
      </c>
      <c r="M19" s="259">
        <f t="shared" si="2"/>
        <v>5.2534722222222223</v>
      </c>
      <c r="N19" s="259">
        <f t="shared" si="3"/>
        <v>99.293888142174438</v>
      </c>
      <c r="O19" s="259">
        <f t="shared" si="4"/>
        <v>99.293888142174438</v>
      </c>
      <c r="P19" s="260">
        <f t="shared" si="5"/>
        <v>32.895833333333329</v>
      </c>
      <c r="Q19" s="259">
        <f t="shared" si="6"/>
        <v>32.895833333333329</v>
      </c>
      <c r="R19" s="259">
        <f t="shared" si="7"/>
        <v>95.712925627240139</v>
      </c>
      <c r="S19" s="259">
        <f t="shared" si="8"/>
        <v>95.578517025089596</v>
      </c>
    </row>
    <row r="20" spans="1:19" s="71" customFormat="1" ht="27.75" customHeight="1" x14ac:dyDescent="0.25">
      <c r="A20" s="242">
        <v>13</v>
      </c>
      <c r="B20" s="242" t="s">
        <v>61</v>
      </c>
      <c r="C20" s="242">
        <v>2</v>
      </c>
      <c r="D20" s="242">
        <v>1</v>
      </c>
      <c r="E20" s="244">
        <v>77</v>
      </c>
      <c r="F20" s="246">
        <v>8.3333333333333329E-2</v>
      </c>
      <c r="G20" s="243">
        <f>'SEPT-2019 II   (2)'!G20+F20</f>
        <v>1.4999999999999996</v>
      </c>
      <c r="H20" s="243">
        <v>0.90972222222222221</v>
      </c>
      <c r="I20" s="243">
        <v>1.8125</v>
      </c>
      <c r="J20" s="243">
        <v>2.1979166666666665</v>
      </c>
      <c r="K20" s="258">
        <f>'SEPT-2019 II   (2)'!K20+J20</f>
        <v>13.569444444444441</v>
      </c>
      <c r="L20" s="289">
        <f t="shared" si="1"/>
        <v>2.28125</v>
      </c>
      <c r="M20" s="259">
        <f t="shared" si="2"/>
        <v>1.140625</v>
      </c>
      <c r="N20" s="259">
        <f t="shared" si="3"/>
        <v>99.852290546594986</v>
      </c>
      <c r="O20" s="259">
        <f t="shared" si="4"/>
        <v>99.846690188172033</v>
      </c>
      <c r="P20" s="260">
        <f t="shared" si="5"/>
        <v>15.069444444444441</v>
      </c>
      <c r="Q20" s="259">
        <f t="shared" si="6"/>
        <v>7.5347222222222205</v>
      </c>
      <c r="R20" s="259">
        <f t="shared" si="7"/>
        <v>99.08807497013143</v>
      </c>
      <c r="S20" s="259">
        <f t="shared" si="8"/>
        <v>98.987268518518519</v>
      </c>
    </row>
    <row r="21" spans="1:19" s="71" customFormat="1" ht="27.75" customHeight="1" x14ac:dyDescent="0.25">
      <c r="A21" s="242">
        <v>14</v>
      </c>
      <c r="B21" s="242" t="s">
        <v>62</v>
      </c>
      <c r="C21" s="242">
        <v>5</v>
      </c>
      <c r="D21" s="242">
        <v>5</v>
      </c>
      <c r="E21" s="244">
        <v>134</v>
      </c>
      <c r="F21" s="246">
        <v>0.16666666666666666</v>
      </c>
      <c r="G21" s="243">
        <f>'SEPT-2019 II   (2)'!G21+F21</f>
        <v>6.0000000000000018</v>
      </c>
      <c r="H21" s="243">
        <v>2.71875</v>
      </c>
      <c r="I21" s="243">
        <v>1.1840277777777779</v>
      </c>
      <c r="J21" s="243">
        <v>3.1111111111111112</v>
      </c>
      <c r="K21" s="258">
        <f>'SEPT-2019 II   (2)'!K21+J21</f>
        <v>19.208333333333332</v>
      </c>
      <c r="L21" s="289">
        <f t="shared" si="1"/>
        <v>3.2777777777777777</v>
      </c>
      <c r="M21" s="259">
        <f t="shared" si="2"/>
        <v>0.65555555555555556</v>
      </c>
      <c r="N21" s="259">
        <f t="shared" si="3"/>
        <v>99.916367980884104</v>
      </c>
      <c r="O21" s="259">
        <f t="shared" si="4"/>
        <v>99.911887694145761</v>
      </c>
      <c r="P21" s="260">
        <f t="shared" si="5"/>
        <v>25.208333333333336</v>
      </c>
      <c r="Q21" s="259">
        <f t="shared" si="6"/>
        <v>5.041666666666667</v>
      </c>
      <c r="R21" s="259">
        <f t="shared" si="7"/>
        <v>99.483646953405014</v>
      </c>
      <c r="S21" s="259">
        <f t="shared" si="8"/>
        <v>99.322356630824359</v>
      </c>
    </row>
    <row r="22" spans="1:19" s="71" customFormat="1" ht="27.75" customHeight="1" x14ac:dyDescent="0.25">
      <c r="A22" s="242">
        <v>15</v>
      </c>
      <c r="B22" s="242" t="s">
        <v>63</v>
      </c>
      <c r="C22" s="247">
        <v>1</v>
      </c>
      <c r="D22" s="242">
        <v>1</v>
      </c>
      <c r="E22" s="262">
        <v>56</v>
      </c>
      <c r="F22" s="246">
        <v>0.10972222222222222</v>
      </c>
      <c r="G22" s="243">
        <f>'SEPT-2019 II   (2)'!G22+F22</f>
        <v>1.4020833333333336</v>
      </c>
      <c r="H22" s="246">
        <v>6.2499999999999995E-3</v>
      </c>
      <c r="I22" s="246">
        <v>1.3888888888888888E-2</v>
      </c>
      <c r="J22" s="258">
        <f t="shared" si="0"/>
        <v>2.0138888888888887E-2</v>
      </c>
      <c r="K22" s="258">
        <f>'SEPT-2019 II   (2)'!K22+J22</f>
        <v>5.0612500000000002</v>
      </c>
      <c r="L22" s="289">
        <f t="shared" si="1"/>
        <v>0.12986111111111109</v>
      </c>
      <c r="M22" s="259">
        <f t="shared" si="2"/>
        <v>0.12986111111111109</v>
      </c>
      <c r="N22" s="259">
        <f t="shared" si="3"/>
        <v>99.997293160095566</v>
      </c>
      <c r="O22" s="259">
        <f t="shared" si="4"/>
        <v>99.982545549581829</v>
      </c>
      <c r="P22" s="260">
        <f t="shared" si="5"/>
        <v>6.4633333333333338</v>
      </c>
      <c r="Q22" s="259">
        <f t="shared" si="6"/>
        <v>6.4633333333333338</v>
      </c>
      <c r="R22" s="259">
        <f t="shared" si="7"/>
        <v>99.319724462365599</v>
      </c>
      <c r="S22" s="259">
        <f t="shared" si="8"/>
        <v>99.131272401433677</v>
      </c>
    </row>
    <row r="23" spans="1:19" s="71" customFormat="1" ht="27.75" customHeight="1" x14ac:dyDescent="0.25">
      <c r="A23" s="242">
        <v>16</v>
      </c>
      <c r="B23" s="242" t="s">
        <v>64</v>
      </c>
      <c r="C23" s="247">
        <v>1</v>
      </c>
      <c r="D23" s="242">
        <v>1</v>
      </c>
      <c r="E23" s="262">
        <v>19</v>
      </c>
      <c r="F23" s="246">
        <v>0.10972222222222222</v>
      </c>
      <c r="G23" s="243">
        <f>'SEPT-2019 II   (2)'!G23+F23</f>
        <v>2.2749999999999999</v>
      </c>
      <c r="H23" s="246">
        <v>1.7361111111111112E-2</v>
      </c>
      <c r="I23" s="246">
        <v>1.0416666666666666E-2</v>
      </c>
      <c r="J23" s="258">
        <f t="shared" si="0"/>
        <v>2.7777777777777776E-2</v>
      </c>
      <c r="K23" s="258">
        <f>'SEPT-2019 II   (2)'!K23+J23</f>
        <v>5.341388888888889</v>
      </c>
      <c r="L23" s="289">
        <f t="shared" si="1"/>
        <v>0.13750000000000001</v>
      </c>
      <c r="M23" s="259">
        <f t="shared" si="2"/>
        <v>0.13750000000000001</v>
      </c>
      <c r="N23" s="259">
        <f t="shared" si="3"/>
        <v>99.996266427718041</v>
      </c>
      <c r="O23" s="259">
        <f t="shared" si="4"/>
        <v>99.981518817204289</v>
      </c>
      <c r="P23" s="260">
        <f t="shared" si="5"/>
        <v>7.6163888888888884</v>
      </c>
      <c r="Q23" s="259">
        <f t="shared" si="6"/>
        <v>7.6163888888888884</v>
      </c>
      <c r="R23" s="259">
        <f t="shared" si="7"/>
        <v>99.282071385902029</v>
      </c>
      <c r="S23" s="259">
        <f t="shared" si="8"/>
        <v>98.97629181600955</v>
      </c>
    </row>
    <row r="24" spans="1:19" s="71" customFormat="1" ht="27.75" customHeight="1" x14ac:dyDescent="0.25">
      <c r="A24" s="242">
        <v>17</v>
      </c>
      <c r="B24" s="242" t="s">
        <v>65</v>
      </c>
      <c r="C24" s="247">
        <v>2</v>
      </c>
      <c r="D24" s="242">
        <v>2</v>
      </c>
      <c r="E24" s="262">
        <v>97</v>
      </c>
      <c r="F24" s="246">
        <v>0.54166666666666663</v>
      </c>
      <c r="G24" s="243">
        <f>'SEPT-2019 II   (2)'!G24+F24</f>
        <v>2.3125</v>
      </c>
      <c r="H24" s="246">
        <v>3.7395833333333335</v>
      </c>
      <c r="I24" s="246">
        <v>1.425</v>
      </c>
      <c r="J24" s="258">
        <f t="shared" si="0"/>
        <v>5.1645833333333337</v>
      </c>
      <c r="K24" s="258">
        <f>'SEPT-2019 II   (2)'!K24+J24</f>
        <v>20.436805555555555</v>
      </c>
      <c r="L24" s="289">
        <f t="shared" si="1"/>
        <v>5.7062500000000007</v>
      </c>
      <c r="M24" s="259">
        <f t="shared" si="2"/>
        <v>2.8531250000000004</v>
      </c>
      <c r="N24" s="259">
        <f t="shared" si="3"/>
        <v>99.652917786738342</v>
      </c>
      <c r="O24" s="259">
        <f t="shared" si="4"/>
        <v>99.616515456989248</v>
      </c>
      <c r="P24" s="260">
        <f t="shared" si="5"/>
        <v>22.749305555555555</v>
      </c>
      <c r="Q24" s="259">
        <f t="shared" si="6"/>
        <v>11.374652777777778</v>
      </c>
      <c r="R24" s="259">
        <f t="shared" si="7"/>
        <v>98.626558766427721</v>
      </c>
      <c r="S24" s="259">
        <f t="shared" si="8"/>
        <v>98.471148820191161</v>
      </c>
    </row>
    <row r="25" spans="1:19" s="71" customFormat="1" ht="27.75" customHeight="1" x14ac:dyDescent="0.25">
      <c r="A25" s="242">
        <v>18</v>
      </c>
      <c r="B25" s="242" t="s">
        <v>66</v>
      </c>
      <c r="C25" s="247">
        <v>4</v>
      </c>
      <c r="D25" s="242">
        <v>4</v>
      </c>
      <c r="E25" s="263">
        <v>37</v>
      </c>
      <c r="F25" s="251">
        <v>0.8</v>
      </c>
      <c r="G25" s="243">
        <f>'SEPT-2019 II   (2)'!G25+F25</f>
        <v>7.8680000000000003</v>
      </c>
      <c r="H25" s="251">
        <v>2.41</v>
      </c>
      <c r="I25" s="251">
        <v>3.4</v>
      </c>
      <c r="J25" s="258">
        <f t="shared" si="0"/>
        <v>5.8100000000000005</v>
      </c>
      <c r="K25" s="258">
        <f>'SEPT-2019 II   (2)'!K25+J25</f>
        <v>41.391000000000005</v>
      </c>
      <c r="L25" s="289">
        <f t="shared" si="1"/>
        <v>6.61</v>
      </c>
      <c r="M25" s="259">
        <f t="shared" si="2"/>
        <v>1.6525000000000001</v>
      </c>
      <c r="N25" s="259">
        <f t="shared" si="3"/>
        <v>99.804771505376351</v>
      </c>
      <c r="O25" s="259">
        <f t="shared" si="4"/>
        <v>99.777889784946225</v>
      </c>
      <c r="P25" s="260">
        <f t="shared" si="5"/>
        <v>49.259000000000007</v>
      </c>
      <c r="Q25" s="259">
        <f t="shared" si="6"/>
        <v>12.314750000000002</v>
      </c>
      <c r="R25" s="259">
        <f t="shared" si="7"/>
        <v>98.609173387096774</v>
      </c>
      <c r="S25" s="259">
        <f t="shared" si="8"/>
        <v>98.344791666666666</v>
      </c>
    </row>
    <row r="26" spans="1:19" s="71" customFormat="1" ht="27.75" customHeight="1" x14ac:dyDescent="0.25">
      <c r="A26" s="242">
        <v>19</v>
      </c>
      <c r="B26" s="242" t="s">
        <v>67</v>
      </c>
      <c r="C26" s="244">
        <v>2</v>
      </c>
      <c r="D26" s="242">
        <v>2</v>
      </c>
      <c r="E26" s="263">
        <v>14</v>
      </c>
      <c r="F26" s="251">
        <v>0.4</v>
      </c>
      <c r="G26" s="243">
        <f>'SEPT-2019 II   (2)'!G26+F26</f>
        <v>5.1389999999999993</v>
      </c>
      <c r="H26" s="251">
        <v>0.98</v>
      </c>
      <c r="I26" s="251">
        <v>1.7</v>
      </c>
      <c r="J26" s="258">
        <f t="shared" si="0"/>
        <v>2.6799999999999997</v>
      </c>
      <c r="K26" s="258">
        <f>'SEPT-2019 II   (2)'!K26+J26</f>
        <v>22.425000000000001</v>
      </c>
      <c r="L26" s="289">
        <f t="shared" si="1"/>
        <v>3.0799999999999996</v>
      </c>
      <c r="M26" s="259">
        <f t="shared" si="2"/>
        <v>1.5399999999999998</v>
      </c>
      <c r="N26" s="259">
        <f t="shared" si="3"/>
        <v>99.819892473118273</v>
      </c>
      <c r="O26" s="259">
        <f t="shared" si="4"/>
        <v>99.793010752688176</v>
      </c>
      <c r="P26" s="260">
        <f t="shared" si="5"/>
        <v>27.564</v>
      </c>
      <c r="Q26" s="259">
        <f t="shared" si="6"/>
        <v>13.782</v>
      </c>
      <c r="R26" s="259">
        <f t="shared" si="7"/>
        <v>98.492943548387103</v>
      </c>
      <c r="S26" s="259">
        <f t="shared" si="8"/>
        <v>98.147580645161298</v>
      </c>
    </row>
    <row r="27" spans="1:19" s="71" customFormat="1" ht="27.75" customHeight="1" x14ac:dyDescent="0.25">
      <c r="A27" s="242">
        <v>19</v>
      </c>
      <c r="B27" s="242" t="s">
        <v>68</v>
      </c>
      <c r="C27" s="247">
        <v>6</v>
      </c>
      <c r="D27" s="242">
        <v>6</v>
      </c>
      <c r="E27" s="244">
        <v>78</v>
      </c>
      <c r="F27" s="251">
        <v>1.2</v>
      </c>
      <c r="G27" s="243">
        <f>'SEPT-2019 II   (2)'!G27+F27</f>
        <v>10.293999999999999</v>
      </c>
      <c r="H27" s="251">
        <v>3.1</v>
      </c>
      <c r="I27" s="251">
        <v>4.2</v>
      </c>
      <c r="J27" s="258">
        <f t="shared" si="0"/>
        <v>7.3000000000000007</v>
      </c>
      <c r="K27" s="258">
        <f>'SEPT-2019 II   (2)'!K27+J27</f>
        <v>50.433000000000007</v>
      </c>
      <c r="L27" s="289">
        <f t="shared" si="1"/>
        <v>8.5</v>
      </c>
      <c r="M27" s="259">
        <f t="shared" si="2"/>
        <v>1.4166666666666667</v>
      </c>
      <c r="N27" s="259">
        <f t="shared" si="3"/>
        <v>99.836469534050181</v>
      </c>
      <c r="O27" s="259">
        <f t="shared" si="4"/>
        <v>99.80958781362007</v>
      </c>
      <c r="P27" s="260">
        <f t="shared" si="5"/>
        <v>60.727000000000004</v>
      </c>
      <c r="Q27" s="259">
        <f t="shared" si="6"/>
        <v>10.121166666666667</v>
      </c>
      <c r="R27" s="259">
        <f t="shared" si="7"/>
        <v>98.87022849462366</v>
      </c>
      <c r="S27" s="259">
        <f t="shared" si="8"/>
        <v>98.639628136200713</v>
      </c>
    </row>
    <row r="28" spans="1:19" s="71" customFormat="1" ht="27.75" customHeight="1" x14ac:dyDescent="0.25">
      <c r="A28" s="242">
        <v>20</v>
      </c>
      <c r="B28" s="242" t="s">
        <v>69</v>
      </c>
      <c r="C28" s="247">
        <v>5</v>
      </c>
      <c r="D28" s="247">
        <v>5</v>
      </c>
      <c r="E28" s="244">
        <v>157</v>
      </c>
      <c r="F28" s="251">
        <v>5.9027777777777783E-2</v>
      </c>
      <c r="G28" s="243">
        <f>'SEPT-2019 II   (2)'!G28+F28</f>
        <v>1.1993055555555554</v>
      </c>
      <c r="H28" s="251">
        <v>2.2847222222222223</v>
      </c>
      <c r="I28" s="251">
        <v>2.2777777777777777</v>
      </c>
      <c r="J28" s="258">
        <f t="shared" si="0"/>
        <v>4.5625</v>
      </c>
      <c r="K28" s="258">
        <f>'SEPT-2019 II   (2)'!K28+J28</f>
        <v>76.125</v>
      </c>
      <c r="L28" s="289">
        <f t="shared" si="1"/>
        <v>4.6215277777777777</v>
      </c>
      <c r="M28" s="259">
        <f t="shared" si="2"/>
        <v>0.92430555555555549</v>
      </c>
      <c r="N28" s="259">
        <f t="shared" si="3"/>
        <v>99.877352150537632</v>
      </c>
      <c r="O28" s="259">
        <f t="shared" si="4"/>
        <v>99.875765382317809</v>
      </c>
      <c r="P28" s="260">
        <f t="shared" si="5"/>
        <v>77.324305555555554</v>
      </c>
      <c r="Q28" s="259">
        <f t="shared" si="6"/>
        <v>15.464861111111111</v>
      </c>
      <c r="R28" s="259">
        <f t="shared" si="7"/>
        <v>97.953629032258064</v>
      </c>
      <c r="S28" s="259">
        <f t="shared" si="8"/>
        <v>97.921389635603347</v>
      </c>
    </row>
    <row r="29" spans="1:19" s="71" customFormat="1" ht="27.75" customHeight="1" x14ac:dyDescent="0.25">
      <c r="A29" s="242">
        <v>21</v>
      </c>
      <c r="B29" s="242" t="s">
        <v>70</v>
      </c>
      <c r="C29" s="247">
        <v>2</v>
      </c>
      <c r="D29" s="247">
        <v>2</v>
      </c>
      <c r="E29" s="244">
        <v>179</v>
      </c>
      <c r="F29" s="251">
        <v>9.7222222222222224E-2</v>
      </c>
      <c r="G29" s="243">
        <f>'SEPT-2019 II   (2)'!G29+F29</f>
        <v>0.63680555555555551</v>
      </c>
      <c r="H29" s="251">
        <v>1.5631944444444443</v>
      </c>
      <c r="I29" s="251">
        <v>1.2597222222222222</v>
      </c>
      <c r="J29" s="258">
        <f t="shared" si="0"/>
        <v>2.8229166666666665</v>
      </c>
      <c r="K29" s="258">
        <f>'SEPT-2019 II   (2)'!K29+J29</f>
        <v>12.762499999999999</v>
      </c>
      <c r="L29" s="289">
        <f t="shared" si="1"/>
        <v>2.9201388888888888</v>
      </c>
      <c r="M29" s="259">
        <f t="shared" si="2"/>
        <v>1.4600694444444444</v>
      </c>
      <c r="N29" s="259">
        <f t="shared" si="3"/>
        <v>99.810287858422925</v>
      </c>
      <c r="O29" s="259">
        <f t="shared" si="4"/>
        <v>99.803754106929503</v>
      </c>
      <c r="P29" s="260">
        <f t="shared" si="5"/>
        <v>13.399305555555555</v>
      </c>
      <c r="Q29" s="259">
        <f t="shared" si="6"/>
        <v>6.6996527777777777</v>
      </c>
      <c r="R29" s="259">
        <f t="shared" si="7"/>
        <v>99.14230510752688</v>
      </c>
      <c r="S29" s="259">
        <f t="shared" si="8"/>
        <v>99.099509035244921</v>
      </c>
    </row>
    <row r="30" spans="1:19" s="71" customFormat="1" ht="27.75" customHeight="1" x14ac:dyDescent="0.25">
      <c r="A30" s="242">
        <v>22</v>
      </c>
      <c r="B30" s="242" t="s">
        <v>71</v>
      </c>
      <c r="C30" s="242">
        <v>1</v>
      </c>
      <c r="D30" s="247">
        <v>1</v>
      </c>
      <c r="E30" s="244">
        <v>124</v>
      </c>
      <c r="F30" s="251">
        <v>0.12222222222222223</v>
      </c>
      <c r="G30" s="243">
        <f>'SEPT-2019 II   (2)'!G30+F30</f>
        <v>0.3840277777777778</v>
      </c>
      <c r="H30" s="251">
        <v>1.5006944444444443</v>
      </c>
      <c r="I30" s="251">
        <v>0.45555555555555555</v>
      </c>
      <c r="J30" s="258">
        <f t="shared" si="0"/>
        <v>1.9562499999999998</v>
      </c>
      <c r="K30" s="258">
        <f>'SEPT-2019 II   (2)'!K30+J30</f>
        <v>12.868749999999999</v>
      </c>
      <c r="L30" s="289">
        <f t="shared" si="1"/>
        <v>2.0784722222222221</v>
      </c>
      <c r="M30" s="259">
        <f t="shared" si="2"/>
        <v>2.0784722222222221</v>
      </c>
      <c r="N30" s="259">
        <f t="shared" si="3"/>
        <v>99.737063172043023</v>
      </c>
      <c r="O30" s="259">
        <f t="shared" si="4"/>
        <v>99.720635454002391</v>
      </c>
      <c r="P30" s="260">
        <f t="shared" si="5"/>
        <v>13.252777777777776</v>
      </c>
      <c r="Q30" s="259">
        <f t="shared" si="6"/>
        <v>13.252777777777776</v>
      </c>
      <c r="R30" s="259">
        <f t="shared" si="7"/>
        <v>98.270329301075279</v>
      </c>
      <c r="S30" s="259">
        <f t="shared" si="8"/>
        <v>98.218712664277177</v>
      </c>
    </row>
    <row r="31" spans="1:19" s="71" customFormat="1" ht="27.75" customHeight="1" x14ac:dyDescent="0.25">
      <c r="A31" s="242">
        <v>23</v>
      </c>
      <c r="B31" s="242" t="s">
        <v>72</v>
      </c>
      <c r="C31" s="242">
        <v>2</v>
      </c>
      <c r="D31" s="247">
        <v>2</v>
      </c>
      <c r="E31" s="244">
        <v>130</v>
      </c>
      <c r="F31" s="251">
        <v>0.15972222222222224</v>
      </c>
      <c r="G31" s="243">
        <f>'SEPT-2019 II   (2)'!G31+F31</f>
        <v>0.59375</v>
      </c>
      <c r="H31" s="251">
        <v>1.9444444444444444</v>
      </c>
      <c r="I31" s="251">
        <v>0.46180555555555558</v>
      </c>
      <c r="J31" s="258">
        <f t="shared" si="0"/>
        <v>2.40625</v>
      </c>
      <c r="K31" s="258">
        <f>'SEPT-2019 II   (2)'!K31+J31</f>
        <v>14.211805555555555</v>
      </c>
      <c r="L31" s="289">
        <f t="shared" si="1"/>
        <v>2.5659722222222223</v>
      </c>
      <c r="M31" s="259">
        <f t="shared" si="2"/>
        <v>1.2829861111111112</v>
      </c>
      <c r="N31" s="259">
        <f t="shared" si="3"/>
        <v>99.838289650537632</v>
      </c>
      <c r="O31" s="259">
        <f t="shared" si="4"/>
        <v>99.82755563022701</v>
      </c>
      <c r="P31" s="260">
        <f t="shared" si="5"/>
        <v>14.805555555555555</v>
      </c>
      <c r="Q31" s="259">
        <f t="shared" si="6"/>
        <v>7.4027777777777777</v>
      </c>
      <c r="R31" s="259">
        <f t="shared" si="7"/>
        <v>99.044905540621258</v>
      </c>
      <c r="S31" s="259">
        <f t="shared" si="8"/>
        <v>99.005002986857818</v>
      </c>
    </row>
    <row r="32" spans="1:19" s="71" customFormat="1" ht="27.75" customHeight="1" x14ac:dyDescent="0.25">
      <c r="A32" s="242">
        <v>24</v>
      </c>
      <c r="B32" s="242" t="s">
        <v>73</v>
      </c>
      <c r="C32" s="242">
        <v>1</v>
      </c>
      <c r="D32" s="244">
        <v>1</v>
      </c>
      <c r="E32" s="244">
        <v>100</v>
      </c>
      <c r="F32" s="251">
        <v>0.20486111111111113</v>
      </c>
      <c r="G32" s="243">
        <f>'SEPT-2019 II   (2)'!G32+F32</f>
        <v>1.4743055555555555</v>
      </c>
      <c r="H32" s="251">
        <v>0.6118055555555556</v>
      </c>
      <c r="I32" s="251">
        <v>0.31458333333333333</v>
      </c>
      <c r="J32" s="258">
        <f t="shared" si="0"/>
        <v>0.92638888888888893</v>
      </c>
      <c r="K32" s="258">
        <f>'SEPT-2019 II   (2)'!K32+J32</f>
        <v>8.1875</v>
      </c>
      <c r="L32" s="289">
        <f t="shared" si="1"/>
        <v>1.1312500000000001</v>
      </c>
      <c r="M32" s="259">
        <f t="shared" si="2"/>
        <v>1.1312500000000001</v>
      </c>
      <c r="N32" s="259">
        <f t="shared" si="3"/>
        <v>99.875485364396638</v>
      </c>
      <c r="O32" s="259">
        <f t="shared" si="4"/>
        <v>99.8479502688172</v>
      </c>
      <c r="P32" s="260">
        <f t="shared" si="5"/>
        <v>9.6618055555555564</v>
      </c>
      <c r="Q32" s="259">
        <f t="shared" si="6"/>
        <v>9.6618055555555564</v>
      </c>
      <c r="R32" s="259">
        <f t="shared" si="7"/>
        <v>98.899529569892479</v>
      </c>
      <c r="S32" s="259">
        <f t="shared" si="8"/>
        <v>98.701370221027474</v>
      </c>
    </row>
    <row r="33" spans="1:19" s="71" customFormat="1" ht="27.75" customHeight="1" x14ac:dyDescent="0.25">
      <c r="A33" s="242">
        <v>25</v>
      </c>
      <c r="B33" s="242" t="s">
        <v>74</v>
      </c>
      <c r="C33" s="278">
        <v>4</v>
      </c>
      <c r="D33" s="278">
        <v>4</v>
      </c>
      <c r="E33" s="278">
        <v>296</v>
      </c>
      <c r="F33" s="248">
        <v>8.6805555555555566E-2</v>
      </c>
      <c r="G33" s="243">
        <f>'SEPT-2019 II   (2)'!G33+F33</f>
        <v>0.36736111111111108</v>
      </c>
      <c r="H33" s="264">
        <v>3.9236111111111112</v>
      </c>
      <c r="I33" s="251">
        <v>1.4256944444444446</v>
      </c>
      <c r="J33" s="258">
        <f t="shared" si="0"/>
        <v>5.3493055555555555</v>
      </c>
      <c r="K33" s="258">
        <f>'SEPT-2019 II   (2)'!K33+J33</f>
        <v>47.870833333333337</v>
      </c>
      <c r="L33" s="289">
        <f t="shared" si="1"/>
        <v>5.4361111111111109</v>
      </c>
      <c r="M33" s="259">
        <f t="shared" si="2"/>
        <v>1.3590277777777777</v>
      </c>
      <c r="N33" s="259">
        <f t="shared" si="3"/>
        <v>99.820251829450427</v>
      </c>
      <c r="O33" s="259">
        <f t="shared" si="4"/>
        <v>99.81733497610513</v>
      </c>
      <c r="P33" s="260">
        <f t="shared" si="5"/>
        <v>48.238194444444446</v>
      </c>
      <c r="Q33" s="259">
        <f t="shared" si="6"/>
        <v>12.059548611111111</v>
      </c>
      <c r="R33" s="259">
        <f t="shared" si="7"/>
        <v>98.391437051971323</v>
      </c>
      <c r="S33" s="259">
        <f t="shared" si="8"/>
        <v>98.379092928614099</v>
      </c>
    </row>
    <row r="34" spans="1:19" s="71" customFormat="1" ht="27.75" customHeight="1" x14ac:dyDescent="0.25">
      <c r="A34" s="242">
        <v>26</v>
      </c>
      <c r="B34" s="242" t="s">
        <v>75</v>
      </c>
      <c r="C34" s="278">
        <v>3</v>
      </c>
      <c r="D34" s="278">
        <v>3</v>
      </c>
      <c r="E34" s="278">
        <v>259</v>
      </c>
      <c r="F34" s="248">
        <v>7.7777777777777779E-2</v>
      </c>
      <c r="G34" s="243">
        <f>'SEPT-2019 II   (2)'!G34+F34</f>
        <v>0.40972222222222221</v>
      </c>
      <c r="H34" s="264">
        <v>3.5604166666666668</v>
      </c>
      <c r="I34" s="251">
        <v>2.1215277777777777</v>
      </c>
      <c r="J34" s="258">
        <f t="shared" si="0"/>
        <v>5.6819444444444445</v>
      </c>
      <c r="K34" s="258">
        <f>'SEPT-2019 II   (2)'!K34+J34</f>
        <v>49.195833333333333</v>
      </c>
      <c r="L34" s="289">
        <f t="shared" si="1"/>
        <v>5.759722222222222</v>
      </c>
      <c r="M34" s="259">
        <f t="shared" si="2"/>
        <v>1.9199074074074074</v>
      </c>
      <c r="N34" s="259">
        <f t="shared" si="3"/>
        <v>99.745432596575071</v>
      </c>
      <c r="O34" s="259">
        <f t="shared" si="4"/>
        <v>99.741947929111916</v>
      </c>
      <c r="P34" s="260">
        <f t="shared" si="5"/>
        <v>49.605555555555554</v>
      </c>
      <c r="Q34" s="259">
        <f t="shared" si="6"/>
        <v>16.535185185185185</v>
      </c>
      <c r="R34" s="259">
        <f t="shared" si="7"/>
        <v>97.795885603345283</v>
      </c>
      <c r="S34" s="259">
        <f t="shared" si="8"/>
        <v>97.777528872958996</v>
      </c>
    </row>
    <row r="35" spans="1:19" s="71" customFormat="1" ht="27.75" customHeight="1" x14ac:dyDescent="0.25">
      <c r="A35" s="242">
        <v>27</v>
      </c>
      <c r="B35" s="249" t="s">
        <v>76</v>
      </c>
      <c r="C35" s="247">
        <v>3</v>
      </c>
      <c r="D35" s="265">
        <v>3</v>
      </c>
      <c r="E35" s="266">
        <v>164</v>
      </c>
      <c r="F35" s="267">
        <v>3.4722222222222224E-2</v>
      </c>
      <c r="G35" s="243">
        <f>'SEPT-2019 II   (2)'!G35+F35</f>
        <v>0.19513888888888892</v>
      </c>
      <c r="H35" s="243">
        <v>2.3958333333333335</v>
      </c>
      <c r="I35" s="243">
        <v>0.83680555555555547</v>
      </c>
      <c r="J35" s="258">
        <f t="shared" si="0"/>
        <v>3.2326388888888888</v>
      </c>
      <c r="K35" s="258">
        <f>'SEPT-2019 II   (2)'!K35+J35</f>
        <v>28.215277777777775</v>
      </c>
      <c r="L35" s="289">
        <f t="shared" si="1"/>
        <v>3.2673611111111112</v>
      </c>
      <c r="M35" s="259">
        <f t="shared" si="2"/>
        <v>1.0891203703703705</v>
      </c>
      <c r="N35" s="259">
        <f t="shared" si="3"/>
        <v>99.855168508562329</v>
      </c>
      <c r="O35" s="259">
        <f t="shared" si="4"/>
        <v>99.85361285344483</v>
      </c>
      <c r="P35" s="260">
        <f t="shared" si="5"/>
        <v>28.410416666666663</v>
      </c>
      <c r="Q35" s="259">
        <f t="shared" si="6"/>
        <v>9.4701388888888882</v>
      </c>
      <c r="R35" s="259">
        <f t="shared" si="7"/>
        <v>98.735874651533251</v>
      </c>
      <c r="S35" s="259">
        <f t="shared" si="8"/>
        <v>98.727131869773004</v>
      </c>
    </row>
    <row r="36" spans="1:19" s="71" customFormat="1" ht="27.75" customHeight="1" x14ac:dyDescent="0.25">
      <c r="A36" s="242">
        <v>28</v>
      </c>
      <c r="B36" s="242" t="s">
        <v>77</v>
      </c>
      <c r="C36" s="247">
        <v>2</v>
      </c>
      <c r="D36" s="242">
        <v>2</v>
      </c>
      <c r="E36" s="244">
        <v>202</v>
      </c>
      <c r="F36" s="243">
        <v>6.805555555555555E-2</v>
      </c>
      <c r="G36" s="243">
        <f>'SEPT-2019 II   (2)'!G36+F36</f>
        <v>0.27916666666666667</v>
      </c>
      <c r="H36" s="243">
        <v>2.1631944444444442</v>
      </c>
      <c r="I36" s="243">
        <v>1.34375</v>
      </c>
      <c r="J36" s="258">
        <f t="shared" si="0"/>
        <v>3.5069444444444442</v>
      </c>
      <c r="K36" s="258">
        <f>'SEPT-2019 II   (2)'!K36+J36</f>
        <v>24.614583333333336</v>
      </c>
      <c r="L36" s="289">
        <f t="shared" si="1"/>
        <v>3.5749999999999997</v>
      </c>
      <c r="M36" s="259">
        <f t="shared" si="2"/>
        <v>1.7874999999999999</v>
      </c>
      <c r="N36" s="259">
        <f t="shared" si="3"/>
        <v>99.764318249701319</v>
      </c>
      <c r="O36" s="259">
        <f t="shared" si="4"/>
        <v>99.759744623655905</v>
      </c>
      <c r="P36" s="260">
        <f t="shared" si="5"/>
        <v>24.893750000000001</v>
      </c>
      <c r="Q36" s="259">
        <f t="shared" si="6"/>
        <v>12.446875</v>
      </c>
      <c r="R36" s="259">
        <f t="shared" si="7"/>
        <v>98.345794130824387</v>
      </c>
      <c r="S36" s="259">
        <f t="shared" si="8"/>
        <v>98.327032930107521</v>
      </c>
    </row>
    <row r="37" spans="1:19" s="71" customFormat="1" ht="27.75" customHeight="1" x14ac:dyDescent="0.25">
      <c r="A37" s="242">
        <v>29</v>
      </c>
      <c r="B37" s="242" t="s">
        <v>78</v>
      </c>
      <c r="C37" s="247">
        <v>6</v>
      </c>
      <c r="D37" s="247">
        <v>6</v>
      </c>
      <c r="E37" s="247">
        <v>165</v>
      </c>
      <c r="F37" s="250">
        <v>7.7083333333333337E-2</v>
      </c>
      <c r="G37" s="243">
        <f>'SEPT-2019 II   (2)'!G37+F37</f>
        <v>0.43819444444444444</v>
      </c>
      <c r="H37" s="250">
        <v>2.53125</v>
      </c>
      <c r="I37" s="250">
        <v>0.70208333333333339</v>
      </c>
      <c r="J37" s="258">
        <f t="shared" si="0"/>
        <v>3.2333333333333334</v>
      </c>
      <c r="K37" s="258">
        <f>'SEPT-2019 II   (2)'!K37+J37</f>
        <v>34.564583333333331</v>
      </c>
      <c r="L37" s="289">
        <f t="shared" si="1"/>
        <v>3.3104166666666668</v>
      </c>
      <c r="M37" s="259">
        <f t="shared" si="2"/>
        <v>0.55173611111111109</v>
      </c>
      <c r="N37" s="259">
        <f t="shared" si="3"/>
        <v>99.927568697729981</v>
      </c>
      <c r="O37" s="259">
        <f t="shared" si="4"/>
        <v>99.925841920549601</v>
      </c>
      <c r="P37" s="260">
        <f t="shared" si="5"/>
        <v>35.002777777777773</v>
      </c>
      <c r="Q37" s="259">
        <f t="shared" si="6"/>
        <v>5.8337962962962955</v>
      </c>
      <c r="R37" s="259">
        <f t="shared" si="7"/>
        <v>99.225703778375134</v>
      </c>
      <c r="S37" s="259">
        <f t="shared" si="8"/>
        <v>99.215887594583833</v>
      </c>
    </row>
    <row r="38" spans="1:19" s="71" customFormat="1" ht="27.75" customHeight="1" x14ac:dyDescent="0.25">
      <c r="A38" s="242">
        <v>30</v>
      </c>
      <c r="B38" s="242" t="s">
        <v>79</v>
      </c>
      <c r="C38" s="252">
        <v>8</v>
      </c>
      <c r="D38" s="252">
        <v>8</v>
      </c>
      <c r="E38" s="252">
        <v>798</v>
      </c>
      <c r="F38" s="253">
        <v>2.0833333333333332E-2</v>
      </c>
      <c r="G38" s="243">
        <f>'SEPT-2019 II   (2)'!G38+F38</f>
        <v>0.51249999999999996</v>
      </c>
      <c r="H38" s="254">
        <v>12.39861111111111</v>
      </c>
      <c r="I38" s="253">
        <v>21.593055555555555</v>
      </c>
      <c r="J38" s="258">
        <f t="shared" si="0"/>
        <v>33.991666666666667</v>
      </c>
      <c r="K38" s="258">
        <f>'SEPT-2019 II   (2)'!K38+J38</f>
        <v>90.555555555555557</v>
      </c>
      <c r="L38" s="289">
        <f t="shared" si="1"/>
        <v>34.012500000000003</v>
      </c>
      <c r="M38" s="259">
        <f t="shared" si="2"/>
        <v>4.2515625000000004</v>
      </c>
      <c r="N38" s="259">
        <f t="shared" si="3"/>
        <v>99.42890344982078</v>
      </c>
      <c r="O38" s="259">
        <f t="shared" si="4"/>
        <v>99.428553427419359</v>
      </c>
      <c r="P38" s="260">
        <f t="shared" si="5"/>
        <v>91.06805555555556</v>
      </c>
      <c r="Q38" s="259">
        <f t="shared" si="6"/>
        <v>11.383506944444445</v>
      </c>
      <c r="R38" s="259">
        <f t="shared" si="7"/>
        <v>98.478569295101551</v>
      </c>
      <c r="S38" s="259">
        <f t="shared" si="8"/>
        <v>98.469958744026286</v>
      </c>
    </row>
    <row r="39" spans="1:19" s="71" customFormat="1" ht="27.75" customHeight="1" x14ac:dyDescent="0.25">
      <c r="A39" s="242">
        <v>31</v>
      </c>
      <c r="B39" s="242" t="s">
        <v>80</v>
      </c>
      <c r="C39" s="244">
        <v>1</v>
      </c>
      <c r="D39" s="244">
        <v>1</v>
      </c>
      <c r="E39" s="244">
        <v>45</v>
      </c>
      <c r="F39" s="251">
        <v>9.375E-2</v>
      </c>
      <c r="G39" s="243">
        <f>'SEPT-2019 II   (2)'!G39+F39</f>
        <v>1.7541666666666664</v>
      </c>
      <c r="H39" s="251">
        <v>1.1840277777777779</v>
      </c>
      <c r="I39" s="251">
        <v>0.34027777777777773</v>
      </c>
      <c r="J39" s="258">
        <f t="shared" si="0"/>
        <v>1.5243055555555556</v>
      </c>
      <c r="K39" s="258">
        <f>'SEPT-2019 II   (2)'!K39+J39</f>
        <v>8.8375000000000004</v>
      </c>
      <c r="L39" s="289">
        <f t="shared" si="1"/>
        <v>1.6180555555555556</v>
      </c>
      <c r="M39" s="259">
        <f t="shared" si="2"/>
        <v>1.6180555555555556</v>
      </c>
      <c r="N39" s="259">
        <f t="shared" si="3"/>
        <v>99.795120221027474</v>
      </c>
      <c r="O39" s="259">
        <f t="shared" si="4"/>
        <v>99.782519414575859</v>
      </c>
      <c r="P39" s="260">
        <f t="shared" si="5"/>
        <v>10.591666666666667</v>
      </c>
      <c r="Q39" s="259">
        <f t="shared" si="6"/>
        <v>10.591666666666667</v>
      </c>
      <c r="R39" s="259">
        <f t="shared" si="7"/>
        <v>98.812163978494624</v>
      </c>
      <c r="S39" s="259">
        <f t="shared" si="8"/>
        <v>98.576388888888886</v>
      </c>
    </row>
    <row r="40" spans="1:19" s="106" customFormat="1" ht="27.75" customHeight="1" x14ac:dyDescent="0.25">
      <c r="A40" s="244">
        <v>32</v>
      </c>
      <c r="B40" s="244" t="s">
        <v>81</v>
      </c>
      <c r="C40" s="244">
        <v>13</v>
      </c>
      <c r="D40" s="244">
        <v>13</v>
      </c>
      <c r="E40" s="244">
        <v>677</v>
      </c>
      <c r="F40" s="243">
        <v>0.125</v>
      </c>
      <c r="G40" s="243">
        <f>'SEPT-2019 II   (2)'!G40+F40</f>
        <v>2.9006944444444449</v>
      </c>
      <c r="H40" s="243">
        <v>5.2319444444444443</v>
      </c>
      <c r="I40" s="243">
        <v>3.6048611111111111</v>
      </c>
      <c r="J40" s="243">
        <f t="shared" si="0"/>
        <v>8.8368055555555554</v>
      </c>
      <c r="K40" s="258">
        <f>'SEPT-2019 II   (2)'!K40+J40</f>
        <v>80.013194444444451</v>
      </c>
      <c r="L40" s="289">
        <f t="shared" si="1"/>
        <v>8.9618055555555554</v>
      </c>
      <c r="M40" s="289">
        <f t="shared" si="2"/>
        <v>0.68936965811965811</v>
      </c>
      <c r="N40" s="259">
        <f t="shared" si="3"/>
        <v>99.908635178292442</v>
      </c>
      <c r="O40" s="259">
        <f t="shared" si="4"/>
        <v>99.90734278788716</v>
      </c>
      <c r="P40" s="290">
        <f t="shared" si="5"/>
        <v>82.913888888888891</v>
      </c>
      <c r="Q40" s="289">
        <f t="shared" si="6"/>
        <v>6.377991452991453</v>
      </c>
      <c r="R40" s="259">
        <f t="shared" si="7"/>
        <v>99.172733721624866</v>
      </c>
      <c r="S40" s="259">
        <f t="shared" si="8"/>
        <v>99.142743084275338</v>
      </c>
    </row>
    <row r="41" spans="1:19" s="71" customFormat="1" ht="27.75" customHeight="1" x14ac:dyDescent="0.25">
      <c r="A41" s="242">
        <v>33</v>
      </c>
      <c r="B41" s="255" t="s">
        <v>82</v>
      </c>
      <c r="C41" s="247">
        <v>5</v>
      </c>
      <c r="D41" s="255">
        <v>5</v>
      </c>
      <c r="E41" s="268">
        <v>170</v>
      </c>
      <c r="F41" s="269">
        <v>8.6805555555555566E-2</v>
      </c>
      <c r="G41" s="243">
        <f>'SEPT-2019 II   (2)'!G41+F41</f>
        <v>0.69791666666666663</v>
      </c>
      <c r="H41" s="270">
        <v>2.2791666666666668</v>
      </c>
      <c r="I41" s="270">
        <v>1.1097222222222221</v>
      </c>
      <c r="J41" s="258">
        <f t="shared" si="0"/>
        <v>3.3888888888888888</v>
      </c>
      <c r="K41" s="258">
        <f>'SEPT-2019 II   (2)'!K41+J41</f>
        <v>20.502777777777776</v>
      </c>
      <c r="L41" s="289">
        <f t="shared" si="1"/>
        <v>3.4756944444444442</v>
      </c>
      <c r="M41" s="259">
        <f t="shared" si="2"/>
        <v>0.69513888888888886</v>
      </c>
      <c r="N41" s="259">
        <f t="shared" si="3"/>
        <v>99.908900836320186</v>
      </c>
      <c r="O41" s="259">
        <f t="shared" si="4"/>
        <v>99.906567353643965</v>
      </c>
      <c r="P41" s="260">
        <f t="shared" si="5"/>
        <v>21.200694444444444</v>
      </c>
      <c r="Q41" s="259">
        <f t="shared" si="6"/>
        <v>4.2401388888888887</v>
      </c>
      <c r="R41" s="259">
        <f t="shared" si="7"/>
        <v>99.448850059737154</v>
      </c>
      <c r="S41" s="259">
        <f t="shared" si="8"/>
        <v>99.430088859020316</v>
      </c>
    </row>
    <row r="42" spans="1:19" s="71" customFormat="1" ht="27.75" customHeight="1" x14ac:dyDescent="0.25">
      <c r="A42" s="242">
        <v>34</v>
      </c>
      <c r="B42" s="242" t="s">
        <v>83</v>
      </c>
      <c r="C42" s="247">
        <v>1</v>
      </c>
      <c r="D42" s="242">
        <v>1</v>
      </c>
      <c r="E42" s="268">
        <v>58</v>
      </c>
      <c r="F42" s="270">
        <v>6.25E-2</v>
      </c>
      <c r="G42" s="243">
        <f>'SEPT-2019 II   (2)'!G42+F42</f>
        <v>1.1770833333333335</v>
      </c>
      <c r="H42" s="270">
        <v>0.35416666666666669</v>
      </c>
      <c r="I42" s="270">
        <v>0.47569444444444442</v>
      </c>
      <c r="J42" s="258">
        <f t="shared" si="0"/>
        <v>0.82986111111111116</v>
      </c>
      <c r="K42" s="258">
        <f>'SEPT-2019 II   (2)'!K42+J42</f>
        <v>4.1388888888888893</v>
      </c>
      <c r="L42" s="289">
        <f t="shared" si="1"/>
        <v>0.89236111111111116</v>
      </c>
      <c r="M42" s="259">
        <f t="shared" si="2"/>
        <v>0.89236111111111116</v>
      </c>
      <c r="N42" s="259">
        <f t="shared" si="3"/>
        <v>99.888459528076467</v>
      </c>
      <c r="O42" s="259">
        <f t="shared" si="4"/>
        <v>99.880058990442052</v>
      </c>
      <c r="P42" s="260">
        <f t="shared" si="5"/>
        <v>5.3159722222222232</v>
      </c>
      <c r="Q42" s="259">
        <f t="shared" si="6"/>
        <v>5.3159722222222232</v>
      </c>
      <c r="R42" s="259">
        <f t="shared" si="7"/>
        <v>99.443697729988045</v>
      </c>
      <c r="S42" s="259">
        <f t="shared" si="8"/>
        <v>99.285487604540023</v>
      </c>
    </row>
    <row r="43" spans="1:19" s="71" customFormat="1" ht="27.75" customHeight="1" x14ac:dyDescent="0.25">
      <c r="A43" s="242">
        <v>35</v>
      </c>
      <c r="B43" s="242" t="s">
        <v>84</v>
      </c>
      <c r="C43" s="247">
        <v>1</v>
      </c>
      <c r="D43" s="242">
        <v>1</v>
      </c>
      <c r="E43" s="268">
        <v>83</v>
      </c>
      <c r="F43" s="270">
        <v>0</v>
      </c>
      <c r="G43" s="243">
        <f>'SEPT-2019 II   (2)'!G43+F43</f>
        <v>0.72777777777777775</v>
      </c>
      <c r="H43" s="270">
        <v>1.6493055555555554</v>
      </c>
      <c r="I43" s="270">
        <v>0.52569444444444446</v>
      </c>
      <c r="J43" s="258">
        <f t="shared" si="0"/>
        <v>2.1749999999999998</v>
      </c>
      <c r="K43" s="258">
        <f>'SEPT-2019 II   (2)'!K43+J43</f>
        <v>12.533333333333331</v>
      </c>
      <c r="L43" s="289">
        <f t="shared" si="1"/>
        <v>2.1749999999999998</v>
      </c>
      <c r="M43" s="259">
        <f t="shared" si="2"/>
        <v>2.1749999999999998</v>
      </c>
      <c r="N43" s="259">
        <f t="shared" si="3"/>
        <v>99.707661290322591</v>
      </c>
      <c r="O43" s="259">
        <f t="shared" si="4"/>
        <v>99.707661290322591</v>
      </c>
      <c r="P43" s="260">
        <f t="shared" si="5"/>
        <v>13.261111111111109</v>
      </c>
      <c r="Q43" s="259">
        <f t="shared" si="6"/>
        <v>13.261111111111109</v>
      </c>
      <c r="R43" s="259">
        <f t="shared" si="7"/>
        <v>98.31541218637993</v>
      </c>
      <c r="S43" s="259">
        <f t="shared" si="8"/>
        <v>98.217592592592595</v>
      </c>
    </row>
    <row r="44" spans="1:19" s="71" customFormat="1" ht="27.75" customHeight="1" x14ac:dyDescent="0.25">
      <c r="A44" s="242">
        <v>36</v>
      </c>
      <c r="B44" s="242" t="s">
        <v>85</v>
      </c>
      <c r="C44" s="247">
        <v>1</v>
      </c>
      <c r="D44" s="242">
        <v>1</v>
      </c>
      <c r="E44" s="268">
        <v>83</v>
      </c>
      <c r="F44" s="270">
        <v>1.3888888888888909E-2</v>
      </c>
      <c r="G44" s="243">
        <f>'SEPT-2019 II   (2)'!G44+F44</f>
        <v>1.0486111111111107</v>
      </c>
      <c r="H44" s="270">
        <v>0.48263888888888901</v>
      </c>
      <c r="I44" s="270">
        <v>0.33680555555555602</v>
      </c>
      <c r="J44" s="258">
        <f t="shared" si="0"/>
        <v>0.81944444444444509</v>
      </c>
      <c r="K44" s="258">
        <f>'SEPT-2019 II   (2)'!K44+J44</f>
        <v>5.4722222222222232</v>
      </c>
      <c r="L44" s="289">
        <f t="shared" si="1"/>
        <v>0.83333333333333404</v>
      </c>
      <c r="M44" s="259">
        <f t="shared" si="2"/>
        <v>0.83333333333333404</v>
      </c>
      <c r="N44" s="259">
        <f t="shared" si="3"/>
        <v>99.889859617682191</v>
      </c>
      <c r="O44" s="259">
        <f t="shared" si="4"/>
        <v>99.887992831541212</v>
      </c>
      <c r="P44" s="260">
        <f t="shared" si="5"/>
        <v>6.5208333333333339</v>
      </c>
      <c r="Q44" s="259">
        <f t="shared" si="6"/>
        <v>6.5208333333333339</v>
      </c>
      <c r="R44" s="259">
        <f t="shared" si="7"/>
        <v>99.264486260454007</v>
      </c>
      <c r="S44" s="259">
        <f t="shared" si="8"/>
        <v>99.123543906810028</v>
      </c>
    </row>
    <row r="45" spans="1:19" s="71" customFormat="1" ht="27.75" customHeight="1" x14ac:dyDescent="0.25">
      <c r="A45" s="242">
        <v>37</v>
      </c>
      <c r="B45" s="242" t="s">
        <v>86</v>
      </c>
      <c r="C45" s="244">
        <v>3</v>
      </c>
      <c r="D45" s="242">
        <v>3</v>
      </c>
      <c r="E45" s="268">
        <v>175</v>
      </c>
      <c r="F45" s="270">
        <v>4.5138888888888888E-2</v>
      </c>
      <c r="G45" s="243">
        <f>'SEPT-2019 II   (2)'!G45+F45</f>
        <v>0.54861111111111105</v>
      </c>
      <c r="H45" s="270">
        <v>2.28125</v>
      </c>
      <c r="I45" s="270">
        <v>0.50694444444444442</v>
      </c>
      <c r="J45" s="258">
        <f t="shared" si="0"/>
        <v>2.7881944444444446</v>
      </c>
      <c r="K45" s="258">
        <f>'SEPT-2019 II   (2)'!K45+J45</f>
        <v>19.201388888888893</v>
      </c>
      <c r="L45" s="289">
        <f t="shared" si="1"/>
        <v>2.8333333333333335</v>
      </c>
      <c r="M45" s="259">
        <f t="shared" si="2"/>
        <v>0.94444444444444453</v>
      </c>
      <c r="N45" s="259">
        <f t="shared" si="3"/>
        <v>99.875080894066116</v>
      </c>
      <c r="O45" s="259">
        <f t="shared" si="4"/>
        <v>99.873058542413375</v>
      </c>
      <c r="P45" s="260">
        <f t="shared" si="5"/>
        <v>19.750000000000004</v>
      </c>
      <c r="Q45" s="259">
        <f t="shared" si="6"/>
        <v>6.5833333333333348</v>
      </c>
      <c r="R45" s="259">
        <f t="shared" si="7"/>
        <v>99.13972272003187</v>
      </c>
      <c r="S45" s="259">
        <f t="shared" si="8"/>
        <v>99.115143369175627</v>
      </c>
    </row>
    <row r="46" spans="1:19" s="71" customFormat="1" ht="27.75" customHeight="1" x14ac:dyDescent="0.25">
      <c r="A46" s="242">
        <v>38</v>
      </c>
      <c r="B46" s="242" t="s">
        <v>87</v>
      </c>
      <c r="C46" s="244">
        <v>4</v>
      </c>
      <c r="D46" s="242">
        <v>4</v>
      </c>
      <c r="E46" s="268">
        <v>400</v>
      </c>
      <c r="F46" s="270">
        <v>0.50347222222222221</v>
      </c>
      <c r="G46" s="243">
        <f>'SEPT-2019 II   (2)'!G46+F46</f>
        <v>3.6254398148148148</v>
      </c>
      <c r="H46" s="270">
        <v>3.25</v>
      </c>
      <c r="I46" s="270">
        <v>1.9645833333333333</v>
      </c>
      <c r="J46" s="258">
        <f t="shared" si="0"/>
        <v>5.2145833333333336</v>
      </c>
      <c r="K46" s="258">
        <f>'SEPT-2019 II   (2)'!K46+J46</f>
        <v>21.44027777777778</v>
      </c>
      <c r="L46" s="289">
        <f t="shared" si="1"/>
        <v>5.7180555555555559</v>
      </c>
      <c r="M46" s="259">
        <f t="shared" si="2"/>
        <v>1.429513888888889</v>
      </c>
      <c r="N46" s="259">
        <f t="shared" si="3"/>
        <v>99.824778785842298</v>
      </c>
      <c r="O46" s="259">
        <f t="shared" si="4"/>
        <v>99.807861036439661</v>
      </c>
      <c r="P46" s="260">
        <f t="shared" si="5"/>
        <v>25.065717592592595</v>
      </c>
      <c r="Q46" s="259">
        <f t="shared" si="6"/>
        <v>6.2664293981481487</v>
      </c>
      <c r="R46" s="259">
        <f t="shared" si="7"/>
        <v>99.279560558542414</v>
      </c>
      <c r="S46" s="259">
        <f t="shared" si="8"/>
        <v>99.157737984119862</v>
      </c>
    </row>
    <row r="47" spans="1:19" s="71" customFormat="1" ht="27.75" customHeight="1" x14ac:dyDescent="0.25">
      <c r="A47" s="242">
        <v>39</v>
      </c>
      <c r="B47" s="242" t="s">
        <v>88</v>
      </c>
      <c r="C47" s="247">
        <v>23</v>
      </c>
      <c r="D47" s="242">
        <v>23</v>
      </c>
      <c r="E47" s="244">
        <v>1411</v>
      </c>
      <c r="F47" s="270">
        <v>2.2840277777777778</v>
      </c>
      <c r="G47" s="243">
        <f>'SEPT-2019 II   (2)'!G47+F47</f>
        <v>20.55509259259259</v>
      </c>
      <c r="H47" s="270">
        <v>25.466666666666669</v>
      </c>
      <c r="I47" s="270">
        <v>19.827777777777779</v>
      </c>
      <c r="J47" s="258">
        <f t="shared" si="0"/>
        <v>45.294444444444451</v>
      </c>
      <c r="K47" s="258">
        <f>'SEPT-2019 II   (2)'!K47+J47</f>
        <v>398.55694444444453</v>
      </c>
      <c r="L47" s="289">
        <f t="shared" si="1"/>
        <v>47.578472222222231</v>
      </c>
      <c r="M47" s="259">
        <f t="shared" si="2"/>
        <v>2.0686292270531403</v>
      </c>
      <c r="N47" s="259">
        <f t="shared" si="3"/>
        <v>99.735305958132045</v>
      </c>
      <c r="O47" s="259">
        <f t="shared" si="4"/>
        <v>99.721958437224032</v>
      </c>
      <c r="P47" s="260">
        <f t="shared" si="5"/>
        <v>419.11203703703711</v>
      </c>
      <c r="Q47" s="259">
        <f t="shared" si="6"/>
        <v>18.22226247987118</v>
      </c>
      <c r="R47" s="259">
        <f t="shared" si="7"/>
        <v>97.670892096514464</v>
      </c>
      <c r="S47" s="259">
        <f t="shared" si="8"/>
        <v>97.550771172060323</v>
      </c>
    </row>
    <row r="48" spans="1:19" s="71" customFormat="1" ht="27.75" customHeight="1" x14ac:dyDescent="0.25">
      <c r="A48" s="242">
        <v>40</v>
      </c>
      <c r="B48" s="242" t="s">
        <v>89</v>
      </c>
      <c r="C48" s="247">
        <v>8</v>
      </c>
      <c r="D48" s="242">
        <v>8</v>
      </c>
      <c r="E48" s="244">
        <v>531</v>
      </c>
      <c r="F48" s="270">
        <v>2.9513888888888888</v>
      </c>
      <c r="G48" s="243">
        <f>'SEPT-2019 II   (2)'!G48+F48</f>
        <v>14.78125</v>
      </c>
      <c r="H48" s="270">
        <v>9.6423611111111107</v>
      </c>
      <c r="I48" s="270">
        <v>11.00138888888889</v>
      </c>
      <c r="J48" s="258">
        <f t="shared" si="0"/>
        <v>20.643750000000001</v>
      </c>
      <c r="K48" s="258">
        <f>'SEPT-2019 II   (2)'!K48+J48</f>
        <v>81.434027777777771</v>
      </c>
      <c r="L48" s="289">
        <f t="shared" si="1"/>
        <v>23.59513888888889</v>
      </c>
      <c r="M48" s="259">
        <f t="shared" si="2"/>
        <v>2.9493923611111112</v>
      </c>
      <c r="N48" s="259">
        <f t="shared" si="3"/>
        <v>99.653162802419345</v>
      </c>
      <c r="O48" s="259">
        <f t="shared" si="4"/>
        <v>99.603576295549573</v>
      </c>
      <c r="P48" s="260">
        <f t="shared" si="5"/>
        <v>96.215277777777771</v>
      </c>
      <c r="Q48" s="259">
        <f t="shared" si="6"/>
        <v>12.026909722222221</v>
      </c>
      <c r="R48" s="259">
        <f t="shared" si="7"/>
        <v>98.631820769862614</v>
      </c>
      <c r="S48" s="259">
        <f t="shared" si="8"/>
        <v>98.383479876045399</v>
      </c>
    </row>
    <row r="49" spans="1:19" s="71" customFormat="1" ht="27.75" customHeight="1" x14ac:dyDescent="0.25">
      <c r="A49" s="242">
        <v>41</v>
      </c>
      <c r="B49" s="242" t="s">
        <v>90</v>
      </c>
      <c r="C49" s="247">
        <v>11</v>
      </c>
      <c r="D49" s="242">
        <v>11</v>
      </c>
      <c r="E49" s="244">
        <v>349</v>
      </c>
      <c r="F49" s="270">
        <v>3.1430555555555553</v>
      </c>
      <c r="G49" s="243">
        <f>'SEPT-2019 II   (2)'!G49+F49</f>
        <v>25.160416666666663</v>
      </c>
      <c r="H49" s="270">
        <v>6.5298611111111109</v>
      </c>
      <c r="I49" s="270">
        <v>5.5062500000000005</v>
      </c>
      <c r="J49" s="258">
        <f t="shared" si="0"/>
        <v>12.036111111111111</v>
      </c>
      <c r="K49" s="258">
        <f>'SEPT-2019 II   (2)'!K49+J49</f>
        <v>118.27222222222223</v>
      </c>
      <c r="L49" s="289">
        <f t="shared" si="1"/>
        <v>15.179166666666667</v>
      </c>
      <c r="M49" s="259">
        <f t="shared" si="2"/>
        <v>1.3799242424242424</v>
      </c>
      <c r="N49" s="259">
        <f t="shared" si="3"/>
        <v>99.852931193656985</v>
      </c>
      <c r="O49" s="259">
        <f t="shared" si="4"/>
        <v>99.814526311502121</v>
      </c>
      <c r="P49" s="260">
        <f t="shared" si="5"/>
        <v>143.4326388888889</v>
      </c>
      <c r="Q49" s="259">
        <f t="shared" si="6"/>
        <v>13.039330808080809</v>
      </c>
      <c r="R49" s="259">
        <f t="shared" si="7"/>
        <v>98.554835994352132</v>
      </c>
      <c r="S49" s="259">
        <f t="shared" si="8"/>
        <v>98.247401773107427</v>
      </c>
    </row>
    <row r="50" spans="1:19" s="103" customFormat="1" ht="27.75" customHeight="1" x14ac:dyDescent="0.25">
      <c r="A50" s="256"/>
      <c r="B50" s="257" t="s">
        <v>91</v>
      </c>
      <c r="C50" s="271">
        <f t="shared" ref="C50:I50" si="9">SUM(C8:C49)</f>
        <v>166</v>
      </c>
      <c r="D50" s="271">
        <f t="shared" si="9"/>
        <v>166</v>
      </c>
      <c r="E50" s="271">
        <f t="shared" si="9"/>
        <v>8973</v>
      </c>
      <c r="F50" s="272">
        <f t="shared" si="9"/>
        <v>16.80972222222222</v>
      </c>
      <c r="G50" s="273">
        <f t="shared" si="9"/>
        <v>134.62250462962959</v>
      </c>
      <c r="H50" s="274">
        <f t="shared" si="9"/>
        <v>140.6261111111111</v>
      </c>
      <c r="I50" s="274">
        <f t="shared" si="9"/>
        <v>132.19999999999999</v>
      </c>
      <c r="J50" s="274">
        <f>SUM(J8:J49)</f>
        <v>268.98236111111112</v>
      </c>
      <c r="K50" s="273">
        <f>SUM(K8:K49)</f>
        <v>1612.4745555555555</v>
      </c>
      <c r="L50" s="273">
        <f>SUM(L8:L49)</f>
        <v>285.79208333333332</v>
      </c>
      <c r="M50" s="276">
        <f>L50/C50</f>
        <v>1.7216390562248995</v>
      </c>
      <c r="N50" s="276">
        <f>+((C50*24*31)-J50)/(C50*24*31)*100</f>
        <v>99.782207571324733</v>
      </c>
      <c r="O50" s="276">
        <f>+((C50*24*31)-L50)/(C50*24*31)*100</f>
        <v>99.768596901045044</v>
      </c>
      <c r="P50" s="277">
        <f t="shared" si="5"/>
        <v>1747.097060185185</v>
      </c>
      <c r="Q50" s="276">
        <f t="shared" si="6"/>
        <v>10.524681085452922</v>
      </c>
      <c r="R50" s="276">
        <f>+((C50*24*31)-K50)/(C50*24*31)*100</f>
        <v>98.694394873400412</v>
      </c>
      <c r="S50" s="276">
        <f>+((C50*24*31)-(G50+K50))*100/(C50*24*31)</f>
        <v>98.585392327224071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223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33"/>
  <sheetViews>
    <sheetView view="pageBreakPreview" topLeftCell="A4" zoomScale="60" zoomScaleNormal="130" workbookViewId="0">
      <selection activeCell="E17" sqref="E17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0.85546875" style="104" customWidth="1"/>
    <col min="5" max="5" width="12.28515625" style="108" customWidth="1"/>
    <col min="6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4.2851562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6" s="53" customFormat="1" ht="55.5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6" s="53" customFormat="1" ht="23.25" x14ac:dyDescent="0.35">
      <c r="A2" s="384" t="s">
        <v>94</v>
      </c>
      <c r="B2" s="384"/>
      <c r="C2" s="384"/>
      <c r="D2" s="294"/>
      <c r="E2" s="57"/>
      <c r="F2" s="57"/>
      <c r="G2" s="57"/>
      <c r="H2" s="57"/>
      <c r="I2" s="57"/>
      <c r="J2" s="294"/>
      <c r="K2" s="294"/>
      <c r="L2" s="294"/>
      <c r="M2" s="294"/>
      <c r="N2" s="294"/>
      <c r="O2" s="294"/>
      <c r="P2" s="294"/>
      <c r="Q2" s="385" t="s">
        <v>95</v>
      </c>
      <c r="R2" s="385"/>
      <c r="S2" s="385"/>
    </row>
    <row r="3" spans="1:26" s="53" customFormat="1" ht="56.25" customHeight="1" x14ac:dyDescent="0.35">
      <c r="A3" s="404" t="s">
        <v>216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</row>
    <row r="4" spans="1:26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217</v>
      </c>
      <c r="F4" s="374" t="s">
        <v>218</v>
      </c>
      <c r="G4" s="374" t="s">
        <v>166</v>
      </c>
      <c r="H4" s="378" t="s">
        <v>219</v>
      </c>
      <c r="I4" s="378"/>
      <c r="J4" s="378"/>
      <c r="K4" s="379" t="s">
        <v>169</v>
      </c>
      <c r="L4" s="373" t="s">
        <v>221</v>
      </c>
      <c r="M4" s="373"/>
      <c r="N4" s="373"/>
      <c r="O4" s="373"/>
      <c r="P4" s="373" t="s">
        <v>10</v>
      </c>
      <c r="Q4" s="373"/>
      <c r="R4" s="373"/>
      <c r="S4" s="373"/>
    </row>
    <row r="5" spans="1:26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6" s="6" customFormat="1" ht="101.25" customHeight="1" x14ac:dyDescent="0.25">
      <c r="A6" s="373"/>
      <c r="B6" s="373"/>
      <c r="C6" s="376"/>
      <c r="D6" s="373"/>
      <c r="E6" s="376"/>
      <c r="F6" s="376"/>
      <c r="G6" s="376"/>
      <c r="H6" s="291" t="s">
        <v>18</v>
      </c>
      <c r="I6" s="291" t="s">
        <v>19</v>
      </c>
      <c r="J6" s="291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6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6" s="71" customFormat="1" ht="39.75" customHeight="1" x14ac:dyDescent="0.25">
      <c r="A8" s="65">
        <v>1</v>
      </c>
      <c r="B8" s="65" t="s">
        <v>98</v>
      </c>
      <c r="C8" s="227">
        <v>163</v>
      </c>
      <c r="D8" s="227">
        <v>163</v>
      </c>
      <c r="E8" s="228">
        <v>11110</v>
      </c>
      <c r="F8" s="67">
        <v>0.32638888888888895</v>
      </c>
      <c r="G8" s="67">
        <f>'SEPT-2019 III   (2)'!G8+F8</f>
        <v>3.0215277777777771</v>
      </c>
      <c r="H8" s="67">
        <v>126.61250000000001</v>
      </c>
      <c r="I8" s="67">
        <v>116.68958333333335</v>
      </c>
      <c r="J8" s="112">
        <f>H8+I8</f>
        <v>243.30208333333337</v>
      </c>
      <c r="K8" s="112">
        <f>'SEPT-2019 III   (2)'!K8+J8</f>
        <v>2385.7826388888893</v>
      </c>
      <c r="L8" s="233">
        <f>+F8+J8</f>
        <v>243.62847222222226</v>
      </c>
      <c r="M8" s="238">
        <f>L8/C8</f>
        <v>1.4946532038173144</v>
      </c>
      <c r="N8" s="238">
        <f>+((C8*24*31)-J8)/(C8*24*31)*100</f>
        <v>99.79937489005431</v>
      </c>
      <c r="O8" s="238">
        <f>+((C8*24*31)-L8)/(C8*24*31)*100</f>
        <v>99.799105752175095</v>
      </c>
      <c r="P8" s="112">
        <f>+G8+K8</f>
        <v>2388.8041666666672</v>
      </c>
      <c r="Q8" s="238">
        <f>P8/C8</f>
        <v>14.655240286298572</v>
      </c>
      <c r="R8" s="238">
        <f>+((C8*24*31)-K8)/(C8*24*31)*100</f>
        <v>98.032701168539404</v>
      </c>
      <c r="S8" s="238">
        <f>+((C8*24*31)-(G8+K8))*100/(C8*24*31)</f>
        <v>98.030209638938373</v>
      </c>
      <c r="U8" s="71">
        <v>153</v>
      </c>
      <c r="V8" s="71">
        <v>15184</v>
      </c>
      <c r="W8" s="71">
        <v>101.60416666666667</v>
      </c>
      <c r="X8" s="71">
        <v>387.28055555555557</v>
      </c>
      <c r="Y8" s="71">
        <v>242.80138888888891</v>
      </c>
      <c r="Z8" s="71" t="s">
        <v>210</v>
      </c>
    </row>
    <row r="9" spans="1:26" s="71" customFormat="1" ht="39.75" customHeight="1" x14ac:dyDescent="0.25">
      <c r="A9" s="65">
        <v>2</v>
      </c>
      <c r="B9" s="65" t="s">
        <v>99</v>
      </c>
      <c r="C9" s="198">
        <v>83</v>
      </c>
      <c r="D9" s="198">
        <v>83</v>
      </c>
      <c r="E9" s="198">
        <v>4455</v>
      </c>
      <c r="F9" s="199">
        <v>4.3111111111111109</v>
      </c>
      <c r="G9" s="67">
        <f>'SEPT-2019 III   (2)'!G9+F9</f>
        <v>8.4527777777777775</v>
      </c>
      <c r="H9" s="199">
        <v>132.59513888888887</v>
      </c>
      <c r="I9" s="199">
        <v>125.82291666666667</v>
      </c>
      <c r="J9" s="112">
        <f t="shared" ref="J9:J20" si="0">H9+I9</f>
        <v>258.41805555555555</v>
      </c>
      <c r="K9" s="112">
        <f>'SEPT-2019 III   (2)'!K9+J9</f>
        <v>1753.7868055555557</v>
      </c>
      <c r="L9" s="233">
        <f t="shared" ref="L9:L20" si="1">+F9+J9</f>
        <v>262.72916666666669</v>
      </c>
      <c r="M9" s="238">
        <f t="shared" ref="M9:M21" si="2">L9/C9</f>
        <v>3.1654116465863456</v>
      </c>
      <c r="N9" s="238">
        <f t="shared" ref="N9:N20" si="3">+((C9*24*31)-J9)/(C9*24*31)*100</f>
        <v>99.581522775690573</v>
      </c>
      <c r="O9" s="238">
        <f t="shared" ref="O9:O20" si="4">+((C9*24*31)-L9)/(C9*24*31)*100</f>
        <v>99.574541445351301</v>
      </c>
      <c r="P9" s="112">
        <f t="shared" ref="P9:P21" si="5">+G9+K9</f>
        <v>1762.2395833333335</v>
      </c>
      <c r="Q9" s="238">
        <f t="shared" ref="Q9:Q21" si="6">P9/C9</f>
        <v>21.231802208835344</v>
      </c>
      <c r="R9" s="238">
        <f t="shared" ref="R9:R20" si="7">+((C9*24*31)-K9)/(C9*24*31)*100</f>
        <v>97.15995140958097</v>
      </c>
      <c r="S9" s="238">
        <f t="shared" ref="S9:S20" si="8">+((C9*24*31)-(G9+K9))*100/(C9*24*31)</f>
        <v>97.146263143973741</v>
      </c>
      <c r="U9" s="71">
        <v>80</v>
      </c>
      <c r="V9" s="71">
        <v>80</v>
      </c>
    </row>
    <row r="10" spans="1:26" s="71" customFormat="1" ht="39.75" customHeight="1" x14ac:dyDescent="0.25">
      <c r="A10" s="65">
        <v>3</v>
      </c>
      <c r="B10" s="115" t="s">
        <v>100</v>
      </c>
      <c r="C10" s="227">
        <v>37</v>
      </c>
      <c r="D10" s="227">
        <v>37</v>
      </c>
      <c r="E10" s="198">
        <v>1233</v>
      </c>
      <c r="F10" s="67">
        <v>4.3055555555555562E-2</v>
      </c>
      <c r="G10" s="67">
        <f>'SEPT-2019 III   (2)'!G10+F10</f>
        <v>8.9583333333333348E-2</v>
      </c>
      <c r="H10" s="67">
        <v>35.302083333333336</v>
      </c>
      <c r="I10" s="67">
        <v>29.402777777777775</v>
      </c>
      <c r="J10" s="112">
        <f t="shared" si="0"/>
        <v>64.704861111111114</v>
      </c>
      <c r="K10" s="112">
        <f>'SEPT-2019 III   (2)'!K10+J10</f>
        <v>608.98124999999993</v>
      </c>
      <c r="L10" s="233">
        <f t="shared" si="1"/>
        <v>64.747916666666669</v>
      </c>
      <c r="M10" s="238">
        <f t="shared" si="2"/>
        <v>1.7499436936936938</v>
      </c>
      <c r="N10" s="238">
        <f t="shared" si="3"/>
        <v>99.764948920694891</v>
      </c>
      <c r="O10" s="238">
        <f t="shared" si="4"/>
        <v>99.764792514288487</v>
      </c>
      <c r="P10" s="112">
        <f t="shared" si="5"/>
        <v>609.07083333333321</v>
      </c>
      <c r="Q10" s="238">
        <f t="shared" si="6"/>
        <v>16.461373873873871</v>
      </c>
      <c r="R10" s="238">
        <f t="shared" si="7"/>
        <v>97.787775174367923</v>
      </c>
      <c r="S10" s="238">
        <f t="shared" si="8"/>
        <v>97.787449748135245</v>
      </c>
      <c r="U10" s="71">
        <v>37</v>
      </c>
      <c r="V10" s="71">
        <v>37</v>
      </c>
      <c r="W10" s="71">
        <v>37</v>
      </c>
      <c r="X10" s="71">
        <v>27</v>
      </c>
    </row>
    <row r="11" spans="1:26" s="71" customFormat="1" ht="39.75" customHeight="1" x14ac:dyDescent="0.25">
      <c r="A11" s="65">
        <v>4</v>
      </c>
      <c r="B11" s="115" t="s">
        <v>101</v>
      </c>
      <c r="C11" s="227">
        <v>36</v>
      </c>
      <c r="D11" s="227">
        <v>36</v>
      </c>
      <c r="E11" s="198">
        <v>1398</v>
      </c>
      <c r="F11" s="67">
        <v>2.7777777777777776E-2</v>
      </c>
      <c r="G11" s="67">
        <f>'SEPT-2019 III   (2)'!G11+F11</f>
        <v>7.9861111111111105E-2</v>
      </c>
      <c r="H11" s="67">
        <v>48.572916666666664</v>
      </c>
      <c r="I11" s="67">
        <v>44.090277777777779</v>
      </c>
      <c r="J11" s="112">
        <f t="shared" si="0"/>
        <v>92.663194444444443</v>
      </c>
      <c r="K11" s="112">
        <f>'SEPT-2019 III   (2)'!K11+J11</f>
        <v>657.64166666666665</v>
      </c>
      <c r="L11" s="233">
        <f t="shared" si="1"/>
        <v>92.690972222222214</v>
      </c>
      <c r="M11" s="238">
        <f t="shared" si="2"/>
        <v>2.5747492283950617</v>
      </c>
      <c r="N11" s="238">
        <f t="shared" si="3"/>
        <v>99.654035265664405</v>
      </c>
      <c r="O11" s="238">
        <f t="shared" si="4"/>
        <v>99.65393155532324</v>
      </c>
      <c r="P11" s="112">
        <f t="shared" si="5"/>
        <v>657.72152777777774</v>
      </c>
      <c r="Q11" s="238">
        <f t="shared" si="6"/>
        <v>18.270042438271602</v>
      </c>
      <c r="R11" s="238">
        <f t="shared" si="7"/>
        <v>97.544647301871763</v>
      </c>
      <c r="S11" s="238">
        <f t="shared" si="8"/>
        <v>97.54434913464091</v>
      </c>
      <c r="U11" s="71">
        <v>36</v>
      </c>
      <c r="V11" s="71">
        <v>36</v>
      </c>
      <c r="W11" s="71">
        <v>36</v>
      </c>
      <c r="X11" s="71">
        <v>29</v>
      </c>
    </row>
    <row r="12" spans="1:26" s="71" customFormat="1" ht="39.75" customHeight="1" x14ac:dyDescent="0.25">
      <c r="A12" s="65">
        <v>5</v>
      </c>
      <c r="B12" s="65" t="s">
        <v>34</v>
      </c>
      <c r="C12" s="229">
        <v>154</v>
      </c>
      <c r="D12" s="229">
        <v>154</v>
      </c>
      <c r="E12" s="230">
        <v>2079</v>
      </c>
      <c r="F12" s="231">
        <v>67.820138888888891</v>
      </c>
      <c r="G12" s="67">
        <f>'SEPT-2019 III   (2)'!G12+F12</f>
        <v>348.77361111111111</v>
      </c>
      <c r="H12" s="231">
        <v>229.54375000000002</v>
      </c>
      <c r="I12" s="231">
        <v>357.5069444444444</v>
      </c>
      <c r="J12" s="112">
        <f t="shared" si="0"/>
        <v>587.05069444444439</v>
      </c>
      <c r="K12" s="112">
        <f>'SEPT-2019 III   (2)'!K12+J12</f>
        <v>3112.1456944444444</v>
      </c>
      <c r="L12" s="233">
        <f t="shared" si="1"/>
        <v>654.87083333333328</v>
      </c>
      <c r="M12" s="238">
        <f t="shared" si="2"/>
        <v>4.2524080086580085</v>
      </c>
      <c r="N12" s="238">
        <f t="shared" si="3"/>
        <v>99.487632056936491</v>
      </c>
      <c r="O12" s="238">
        <f t="shared" si="4"/>
        <v>99.428439783782522</v>
      </c>
      <c r="P12" s="112">
        <f t="shared" si="5"/>
        <v>3460.9193055555556</v>
      </c>
      <c r="Q12" s="238">
        <f t="shared" si="6"/>
        <v>22.473501984126983</v>
      </c>
      <c r="R12" s="238">
        <f t="shared" si="7"/>
        <v>97.283771737148754</v>
      </c>
      <c r="S12" s="238">
        <f t="shared" si="8"/>
        <v>96.979368012886155</v>
      </c>
      <c r="U12" s="71">
        <v>146</v>
      </c>
      <c r="V12" s="71">
        <v>146</v>
      </c>
    </row>
    <row r="13" spans="1:26" s="71" customFormat="1" ht="39.75" customHeight="1" x14ac:dyDescent="0.25">
      <c r="A13" s="65">
        <v>6</v>
      </c>
      <c r="B13" s="65" t="s">
        <v>35</v>
      </c>
      <c r="C13" s="229">
        <v>129</v>
      </c>
      <c r="D13" s="229">
        <v>129</v>
      </c>
      <c r="E13" s="230">
        <v>9223</v>
      </c>
      <c r="F13" s="231">
        <v>0.1076388888888889</v>
      </c>
      <c r="G13" s="67">
        <f>'SEPT-2019 III   (2)'!G13+F13</f>
        <v>0.77430555555555558</v>
      </c>
      <c r="H13" s="231">
        <v>164.18055555555557</v>
      </c>
      <c r="I13" s="231">
        <v>78.895833333333329</v>
      </c>
      <c r="J13" s="112">
        <f t="shared" si="0"/>
        <v>243.07638888888891</v>
      </c>
      <c r="K13" s="112">
        <f>'SEPT-2019 III   (2)'!K13+J13</f>
        <v>2128.3284722222224</v>
      </c>
      <c r="L13" s="233">
        <f t="shared" si="1"/>
        <v>243.1840277777778</v>
      </c>
      <c r="M13" s="238">
        <f t="shared" si="2"/>
        <v>1.8851475021533162</v>
      </c>
      <c r="N13" s="238">
        <f t="shared" si="3"/>
        <v>99.746732111268557</v>
      </c>
      <c r="O13" s="238">
        <f t="shared" si="4"/>
        <v>99.746619959387999</v>
      </c>
      <c r="P13" s="112">
        <f t="shared" si="5"/>
        <v>2129.1027777777781</v>
      </c>
      <c r="Q13" s="238">
        <f t="shared" si="6"/>
        <v>16.504672695951768</v>
      </c>
      <c r="R13" s="238">
        <f t="shared" si="7"/>
        <v>97.782436783964528</v>
      </c>
      <c r="S13" s="238">
        <f t="shared" si="8"/>
        <v>97.78163001398498</v>
      </c>
      <c r="U13" s="71">
        <v>129</v>
      </c>
      <c r="V13" s="71">
        <v>129</v>
      </c>
      <c r="W13" s="71">
        <v>84581.34</v>
      </c>
    </row>
    <row r="14" spans="1:26" s="71" customFormat="1" ht="39.75" customHeight="1" x14ac:dyDescent="0.25">
      <c r="A14" s="65">
        <v>7</v>
      </c>
      <c r="B14" s="65" t="s">
        <v>79</v>
      </c>
      <c r="C14" s="229">
        <v>105</v>
      </c>
      <c r="D14" s="229">
        <v>105</v>
      </c>
      <c r="E14" s="230">
        <v>9156</v>
      </c>
      <c r="F14" s="231">
        <v>0.29930555555555555</v>
      </c>
      <c r="G14" s="67">
        <f>'SEPT-2019 III   (2)'!G14+F14</f>
        <v>5.5375000000000005</v>
      </c>
      <c r="H14" s="231">
        <v>170.84583333333336</v>
      </c>
      <c r="I14" s="231">
        <v>118.78541666666666</v>
      </c>
      <c r="J14" s="112">
        <f t="shared" si="0"/>
        <v>289.63125000000002</v>
      </c>
      <c r="K14" s="112">
        <f>'SEPT-2019 III   (2)'!K14+J14</f>
        <v>1119.7034722222222</v>
      </c>
      <c r="L14" s="233">
        <f t="shared" si="1"/>
        <v>289.9305555555556</v>
      </c>
      <c r="M14" s="238">
        <f t="shared" si="2"/>
        <v>2.7612433862433865</v>
      </c>
      <c r="N14" s="238">
        <f t="shared" si="3"/>
        <v>99.629248271889395</v>
      </c>
      <c r="O14" s="238">
        <f t="shared" si="4"/>
        <v>99.628865136257602</v>
      </c>
      <c r="P14" s="112">
        <f t="shared" si="5"/>
        <v>1125.2409722222221</v>
      </c>
      <c r="Q14" s="238">
        <f t="shared" si="6"/>
        <v>10.716580687830687</v>
      </c>
      <c r="R14" s="238">
        <f t="shared" si="7"/>
        <v>98.566687823576274</v>
      </c>
      <c r="S14" s="238">
        <f t="shared" si="8"/>
        <v>98.559599369915233</v>
      </c>
      <c r="U14" s="71">
        <v>100</v>
      </c>
      <c r="V14" s="71">
        <v>100</v>
      </c>
    </row>
    <row r="15" spans="1:26" s="71" customFormat="1" ht="39.75" customHeight="1" x14ac:dyDescent="0.25">
      <c r="A15" s="65">
        <v>8</v>
      </c>
      <c r="B15" s="65" t="s">
        <v>36</v>
      </c>
      <c r="C15" s="198">
        <v>127</v>
      </c>
      <c r="D15" s="198">
        <v>127</v>
      </c>
      <c r="E15" s="198">
        <v>7475</v>
      </c>
      <c r="F15" s="67">
        <v>0.76111111111111107</v>
      </c>
      <c r="G15" s="67">
        <f>'SEPT-2019 III   (2)'!G15+F15</f>
        <v>4.9618055555555562</v>
      </c>
      <c r="H15" s="67">
        <v>112.9388888888889</v>
      </c>
      <c r="I15" s="67">
        <v>133.55138888888888</v>
      </c>
      <c r="J15" s="112">
        <f t="shared" si="0"/>
        <v>246.49027777777778</v>
      </c>
      <c r="K15" s="112">
        <f>'SEPT-2019 III   (2)'!K15+J15</f>
        <v>1089.9474884259257</v>
      </c>
      <c r="L15" s="233">
        <f t="shared" si="1"/>
        <v>247.2513888888889</v>
      </c>
      <c r="M15" s="238">
        <f t="shared" si="2"/>
        <v>1.9468613298337709</v>
      </c>
      <c r="N15" s="238">
        <f t="shared" si="3"/>
        <v>99.739130600946396</v>
      </c>
      <c r="O15" s="238">
        <f t="shared" si="4"/>
        <v>99.738325090076103</v>
      </c>
      <c r="P15" s="112">
        <f t="shared" si="5"/>
        <v>1094.9092939814814</v>
      </c>
      <c r="Q15" s="238">
        <f t="shared" si="6"/>
        <v>8.6213330234762307</v>
      </c>
      <c r="R15" s="238">
        <f t="shared" si="7"/>
        <v>98.846469934355767</v>
      </c>
      <c r="S15" s="238">
        <f t="shared" si="8"/>
        <v>98.841218679640278</v>
      </c>
      <c r="U15" s="71">
        <v>126</v>
      </c>
      <c r="V15" s="71">
        <v>126</v>
      </c>
    </row>
    <row r="16" spans="1:26" s="71" customFormat="1" ht="39.75" customHeight="1" x14ac:dyDescent="0.25">
      <c r="A16" s="65">
        <v>9</v>
      </c>
      <c r="B16" s="65" t="s">
        <v>37</v>
      </c>
      <c r="C16" s="227">
        <v>189</v>
      </c>
      <c r="D16" s="227">
        <v>189</v>
      </c>
      <c r="E16" s="198">
        <v>2043</v>
      </c>
      <c r="F16" s="199">
        <v>15</v>
      </c>
      <c r="G16" s="67">
        <f>'SEPT-2019 III   (2)'!G16+F16</f>
        <v>57.861499999999999</v>
      </c>
      <c r="H16" s="199">
        <v>38.299999999999997</v>
      </c>
      <c r="I16" s="199">
        <v>55.63</v>
      </c>
      <c r="J16" s="112">
        <f t="shared" si="0"/>
        <v>93.93</v>
      </c>
      <c r="K16" s="112">
        <f>'SEPT-2019 III   (2)'!K16+J16</f>
        <v>1448.23</v>
      </c>
      <c r="L16" s="233">
        <f t="shared" si="1"/>
        <v>108.93</v>
      </c>
      <c r="M16" s="238">
        <f t="shared" si="2"/>
        <v>0.57634920634920639</v>
      </c>
      <c r="N16" s="238">
        <f t="shared" si="3"/>
        <v>99.933201058201064</v>
      </c>
      <c r="O16" s="238">
        <f t="shared" si="4"/>
        <v>99.922533708824034</v>
      </c>
      <c r="P16" s="112">
        <f t="shared" si="5"/>
        <v>1506.0915</v>
      </c>
      <c r="Q16" s="238">
        <f t="shared" si="6"/>
        <v>7.9687380952380948</v>
      </c>
      <c r="R16" s="238">
        <f t="shared" si="7"/>
        <v>98.970081640780563</v>
      </c>
      <c r="S16" s="238">
        <f t="shared" si="8"/>
        <v>98.928933051715305</v>
      </c>
      <c r="U16" s="71">
        <v>189</v>
      </c>
      <c r="V16" s="71">
        <v>189</v>
      </c>
    </row>
    <row r="17" spans="1:22" s="71" customFormat="1" ht="39.75" customHeight="1" x14ac:dyDescent="0.25">
      <c r="A17" s="65">
        <v>10</v>
      </c>
      <c r="B17" s="65" t="s">
        <v>38</v>
      </c>
      <c r="C17" s="227">
        <v>107</v>
      </c>
      <c r="D17" s="227">
        <v>107</v>
      </c>
      <c r="E17" s="198">
        <v>5597</v>
      </c>
      <c r="F17" s="67">
        <v>8.3784722222222232</v>
      </c>
      <c r="G17" s="67">
        <v>60.496759259259257</v>
      </c>
      <c r="H17" s="67">
        <v>136.11805555555557</v>
      </c>
      <c r="I17" s="67">
        <v>98.602777777777774</v>
      </c>
      <c r="J17" s="112">
        <f t="shared" si="0"/>
        <v>234.72083333333336</v>
      </c>
      <c r="K17" s="112">
        <f>'SEPT-2019 III   (2)'!K17+J17</f>
        <v>1361.8104166666667</v>
      </c>
      <c r="L17" s="233">
        <f t="shared" si="1"/>
        <v>243.09930555555559</v>
      </c>
      <c r="M17" s="238">
        <f t="shared" si="2"/>
        <v>2.2719561266874355</v>
      </c>
      <c r="N17" s="238">
        <f t="shared" si="3"/>
        <v>99.705154213981842</v>
      </c>
      <c r="O17" s="238">
        <f t="shared" si="4"/>
        <v>99.694629552864583</v>
      </c>
      <c r="P17" s="112">
        <f t="shared" si="5"/>
        <v>1422.307175925926</v>
      </c>
      <c r="Q17" s="238">
        <f t="shared" si="6"/>
        <v>13.292590429214261</v>
      </c>
      <c r="R17" s="238">
        <f t="shared" si="7"/>
        <v>98.28935481777377</v>
      </c>
      <c r="S17" s="238">
        <f t="shared" si="8"/>
        <v>98.213361501449683</v>
      </c>
      <c r="U17" s="71">
        <v>108</v>
      </c>
      <c r="V17" s="71">
        <v>108</v>
      </c>
    </row>
    <row r="18" spans="1:22" s="106" customFormat="1" ht="39.75" customHeight="1" x14ac:dyDescent="0.25">
      <c r="A18" s="65">
        <v>11</v>
      </c>
      <c r="B18" s="120" t="s">
        <v>102</v>
      </c>
      <c r="C18" s="232">
        <v>222</v>
      </c>
      <c r="D18" s="198">
        <v>222</v>
      </c>
      <c r="E18" s="232">
        <v>23998</v>
      </c>
      <c r="F18" s="67">
        <v>15.827777777777776</v>
      </c>
      <c r="G18" s="67">
        <f>'SEPT-2019 III   (2)'!G18+F18</f>
        <v>87.653113425925994</v>
      </c>
      <c r="H18" s="67">
        <v>2075.6236111111107</v>
      </c>
      <c r="I18" s="67">
        <v>464.69097222222229</v>
      </c>
      <c r="J18" s="112">
        <f t="shared" si="0"/>
        <v>2540.3145833333328</v>
      </c>
      <c r="K18" s="112">
        <f>'SEPT-2019 III   (2)'!K18+J18</f>
        <v>17270.493807870371</v>
      </c>
      <c r="L18" s="233">
        <f t="shared" si="1"/>
        <v>2556.1423611111104</v>
      </c>
      <c r="M18" s="238">
        <f t="shared" si="2"/>
        <v>11.514154779779776</v>
      </c>
      <c r="N18" s="238">
        <f t="shared" si="3"/>
        <v>98.461981386628565</v>
      </c>
      <c r="O18" s="238">
        <f t="shared" si="4"/>
        <v>98.452398551104864</v>
      </c>
      <c r="P18" s="119">
        <f t="shared" si="5"/>
        <v>17358.146921296298</v>
      </c>
      <c r="Q18" s="233">
        <f t="shared" si="6"/>
        <v>78.189850996830174</v>
      </c>
      <c r="R18" s="238">
        <f t="shared" si="7"/>
        <v>89.543680490246075</v>
      </c>
      <c r="S18" s="238">
        <f t="shared" si="8"/>
        <v>89.490611425157226</v>
      </c>
      <c r="U18" s="106">
        <v>215</v>
      </c>
      <c r="V18" s="106">
        <v>215</v>
      </c>
    </row>
    <row r="19" spans="1:22" s="71" customFormat="1" ht="39.75" customHeight="1" x14ac:dyDescent="0.25">
      <c r="A19" s="65">
        <v>12</v>
      </c>
      <c r="B19" s="65" t="s">
        <v>103</v>
      </c>
      <c r="C19" s="198">
        <v>113</v>
      </c>
      <c r="D19" s="198">
        <v>113</v>
      </c>
      <c r="E19" s="232">
        <v>2088</v>
      </c>
      <c r="F19" s="239">
        <v>1.0729166666666667</v>
      </c>
      <c r="G19" s="67">
        <f>'SEPT-2019 III   (2)'!G19+F19</f>
        <v>8.4270833333333339</v>
      </c>
      <c r="H19" s="240">
        <v>18.743055555555554</v>
      </c>
      <c r="I19" s="240">
        <v>54.448611111111113</v>
      </c>
      <c r="J19" s="112">
        <f t="shared" si="0"/>
        <v>73.191666666666663</v>
      </c>
      <c r="K19" s="112">
        <f>'SEPT-2019 III   (2)'!K19+J19</f>
        <v>563.82916666666665</v>
      </c>
      <c r="L19" s="233">
        <f t="shared" si="1"/>
        <v>74.264583333333334</v>
      </c>
      <c r="M19" s="238">
        <f t="shared" si="2"/>
        <v>0.65720870206489679</v>
      </c>
      <c r="N19" s="238">
        <f t="shared" si="3"/>
        <v>99.912941684904993</v>
      </c>
      <c r="O19" s="238">
        <f t="shared" si="4"/>
        <v>99.911665497034292</v>
      </c>
      <c r="P19" s="112">
        <f t="shared" si="5"/>
        <v>572.25625000000002</v>
      </c>
      <c r="Q19" s="238">
        <f t="shared" si="6"/>
        <v>5.0642146017699119</v>
      </c>
      <c r="R19" s="238">
        <f t="shared" si="7"/>
        <v>99.329349644748959</v>
      </c>
      <c r="S19" s="238">
        <f t="shared" si="8"/>
        <v>99.31932599438575</v>
      </c>
      <c r="U19" s="71">
        <v>113</v>
      </c>
      <c r="V19" s="71">
        <v>113</v>
      </c>
    </row>
    <row r="20" spans="1:22" s="71" customFormat="1" ht="39.75" customHeight="1" x14ac:dyDescent="0.25">
      <c r="A20" s="65">
        <v>13</v>
      </c>
      <c r="B20" s="65" t="s">
        <v>69</v>
      </c>
      <c r="C20" s="227">
        <v>131</v>
      </c>
      <c r="D20" s="227">
        <v>131</v>
      </c>
      <c r="E20" s="198">
        <v>8037</v>
      </c>
      <c r="F20" s="233">
        <v>14.462499999999999</v>
      </c>
      <c r="G20" s="67">
        <f>'SEPT-2019 III   (2)'!G20+F20</f>
        <v>69.257060185185196</v>
      </c>
      <c r="H20" s="233">
        <v>502.59722222222229</v>
      </c>
      <c r="I20" s="233">
        <v>199.87638888888887</v>
      </c>
      <c r="J20" s="112">
        <f t="shared" si="0"/>
        <v>702.47361111111115</v>
      </c>
      <c r="K20" s="112">
        <f>'SEPT-2019 III   (2)'!K20+J20</f>
        <v>3945.4437500000004</v>
      </c>
      <c r="L20" s="233">
        <f t="shared" si="1"/>
        <v>716.93611111111113</v>
      </c>
      <c r="M20" s="238">
        <f t="shared" si="2"/>
        <v>5.4727947413061919</v>
      </c>
      <c r="N20" s="238">
        <f t="shared" si="3"/>
        <v>99.279248121243626</v>
      </c>
      <c r="O20" s="238">
        <f t="shared" si="4"/>
        <v>99.264409308964233</v>
      </c>
      <c r="P20" s="112">
        <f t="shared" si="5"/>
        <v>4014.7008101851857</v>
      </c>
      <c r="Q20" s="238">
        <f t="shared" si="6"/>
        <v>30.646571070115922</v>
      </c>
      <c r="R20" s="238">
        <f t="shared" si="7"/>
        <v>95.951896341213157</v>
      </c>
      <c r="S20" s="238">
        <f t="shared" si="8"/>
        <v>95.880837221758611</v>
      </c>
      <c r="U20" s="71">
        <v>126</v>
      </c>
      <c r="V20" s="71">
        <v>126</v>
      </c>
    </row>
    <row r="21" spans="1:22" s="103" customFormat="1" ht="27.75" customHeight="1" x14ac:dyDescent="0.25">
      <c r="A21" s="94"/>
      <c r="B21" s="95" t="s">
        <v>91</v>
      </c>
      <c r="C21" s="234">
        <f t="shared" ref="C21:I21" si="9">SUM(C8:C20)</f>
        <v>1596</v>
      </c>
      <c r="D21" s="234">
        <f t="shared" si="9"/>
        <v>1596</v>
      </c>
      <c r="E21" s="234">
        <f t="shared" si="9"/>
        <v>87892</v>
      </c>
      <c r="F21" s="235">
        <f t="shared" si="9"/>
        <v>128.43819444444443</v>
      </c>
      <c r="G21" s="236">
        <f t="shared" si="9"/>
        <v>655.38648842592602</v>
      </c>
      <c r="H21" s="235">
        <f t="shared" si="9"/>
        <v>3791.973611111111</v>
      </c>
      <c r="I21" s="235">
        <f t="shared" si="9"/>
        <v>1877.9938888888894</v>
      </c>
      <c r="J21" s="235">
        <f>H21+I21</f>
        <v>5669.9675000000007</v>
      </c>
      <c r="K21" s="226">
        <f>SUM(K8:K20)</f>
        <v>37446.12462962963</v>
      </c>
      <c r="L21" s="241">
        <f>SUM(L8:L20)</f>
        <v>5798.4056944444437</v>
      </c>
      <c r="M21" s="241">
        <f t="shared" si="2"/>
        <v>3.6330862747145636</v>
      </c>
      <c r="N21" s="241">
        <f>+((C21*24*31)-J21)/(C21*24*31)*100</f>
        <v>99.522498492535092</v>
      </c>
      <c r="O21" s="241">
        <f>+((C21*24*31)-L21)/(C21*24*31)*100</f>
        <v>99.511681952323315</v>
      </c>
      <c r="P21" s="226">
        <f t="shared" si="5"/>
        <v>38101.511118055554</v>
      </c>
      <c r="Q21" s="241">
        <f t="shared" si="6"/>
        <v>23.873127266952103</v>
      </c>
      <c r="R21" s="241">
        <f>+((C21*24*31)-K21)/(C21*24*31)*100</f>
        <v>96.846440308631998</v>
      </c>
      <c r="S21" s="241">
        <f>+((C21*24*31)-(G21+K21))*100/(C21*24*31)</f>
        <v>96.791246335087081</v>
      </c>
    </row>
    <row r="22" spans="1:22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22" ht="66" customHeight="1" x14ac:dyDescent="0.25">
      <c r="A23" s="407" t="s">
        <v>220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22" ht="18.75" x14ac:dyDescent="0.25">
      <c r="E25" s="172"/>
      <c r="F25" s="172"/>
      <c r="G25" s="173"/>
      <c r="H25" s="173"/>
      <c r="I25" s="173"/>
      <c r="J25" s="173"/>
    </row>
    <row r="26" spans="1:22" x14ac:dyDescent="0.25">
      <c r="E26" s="174"/>
      <c r="F26" s="174"/>
      <c r="G26" s="174"/>
      <c r="H26" s="174"/>
      <c r="I26" s="174" t="s">
        <v>242</v>
      </c>
      <c r="J26" s="175"/>
    </row>
    <row r="28" spans="1:22" x14ac:dyDescent="0.25">
      <c r="L28" s="282"/>
    </row>
    <row r="29" spans="1:22" x14ac:dyDescent="0.25">
      <c r="H29" s="174"/>
      <c r="I29" s="174"/>
      <c r="J29" s="175"/>
      <c r="K29" s="175"/>
      <c r="L29" s="175"/>
    </row>
    <row r="30" spans="1:22" x14ac:dyDescent="0.25">
      <c r="H30" s="297"/>
      <c r="I30" s="298"/>
      <c r="J30" s="175"/>
      <c r="K30" s="175"/>
      <c r="L30" s="175"/>
    </row>
    <row r="31" spans="1:22" x14ac:dyDescent="0.25">
      <c r="H31" s="174"/>
      <c r="I31" s="298"/>
      <c r="J31" s="175"/>
      <c r="K31" s="175"/>
      <c r="L31" s="175"/>
    </row>
    <row r="32" spans="1:22" x14ac:dyDescent="0.25">
      <c r="H32" s="174"/>
      <c r="I32" s="174"/>
      <c r="J32" s="175"/>
      <c r="K32" s="175"/>
      <c r="L32" s="175"/>
    </row>
    <row r="33" spans="8:12" x14ac:dyDescent="0.25">
      <c r="H33" s="174"/>
      <c r="I33" s="174"/>
      <c r="J33" s="175"/>
      <c r="K33" s="175"/>
      <c r="L33" s="175"/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7"/>
  <sheetViews>
    <sheetView view="pageBreakPreview" zoomScale="55" zoomScaleNormal="55" zoomScaleSheetLayoutView="55" workbookViewId="0">
      <selection activeCell="X12" sqref="X12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1.85546875" customWidth="1"/>
    <col min="5" max="5" width="14.5703125" customWidth="1"/>
    <col min="6" max="6" width="16.7109375" customWidth="1"/>
    <col min="7" max="7" width="16.85546875" customWidth="1"/>
    <col min="8" max="8" width="16.42578125" customWidth="1"/>
    <col min="9" max="9" width="14.28515625" customWidth="1"/>
    <col min="10" max="10" width="15.140625" customWidth="1"/>
    <col min="11" max="11" width="18" customWidth="1"/>
    <col min="12" max="12" width="17.7109375" style="303" customWidth="1"/>
    <col min="13" max="13" width="13.7109375" customWidth="1"/>
    <col min="14" max="14" width="12.5703125" customWidth="1"/>
    <col min="15" max="15" width="13.855468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227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228</v>
      </c>
      <c r="F3" s="411" t="s">
        <v>229</v>
      </c>
      <c r="G3" s="411" t="s">
        <v>166</v>
      </c>
      <c r="H3" s="414" t="s">
        <v>230</v>
      </c>
      <c r="I3" s="414"/>
      <c r="J3" s="414"/>
      <c r="K3" s="415" t="s">
        <v>169</v>
      </c>
      <c r="L3" s="373" t="s">
        <v>231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22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313" t="s">
        <v>18</v>
      </c>
      <c r="I5" s="313" t="s">
        <v>19</v>
      </c>
      <c r="J5" s="313" t="s">
        <v>20</v>
      </c>
      <c r="K5" s="417"/>
      <c r="L5" s="422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189">
        <v>1</v>
      </c>
      <c r="B6" s="189">
        <v>2</v>
      </c>
      <c r="C6" s="189">
        <v>3</v>
      </c>
      <c r="D6" s="189">
        <v>4</v>
      </c>
      <c r="E6" s="190" t="s">
        <v>21</v>
      </c>
      <c r="F6" s="189">
        <v>5</v>
      </c>
      <c r="G6" s="189" t="s">
        <v>22</v>
      </c>
      <c r="H6" s="191">
        <v>6</v>
      </c>
      <c r="I6" s="191">
        <v>7</v>
      </c>
      <c r="J6" s="191" t="s">
        <v>23</v>
      </c>
      <c r="K6" s="189" t="s">
        <v>24</v>
      </c>
      <c r="L6" s="191" t="s">
        <v>25</v>
      </c>
      <c r="M6" s="189" t="s">
        <v>26</v>
      </c>
      <c r="N6" s="189" t="s">
        <v>27</v>
      </c>
      <c r="O6" s="189" t="s">
        <v>28</v>
      </c>
      <c r="P6" s="189" t="s">
        <v>29</v>
      </c>
      <c r="Q6" s="189" t="s">
        <v>30</v>
      </c>
      <c r="R6" s="189" t="s">
        <v>31</v>
      </c>
      <c r="S6" s="189" t="s">
        <v>32</v>
      </c>
      <c r="T6" s="160"/>
      <c r="U6" s="160"/>
    </row>
    <row r="7" spans="1:24" s="134" customFormat="1" ht="69.75" customHeight="1" x14ac:dyDescent="0.25">
      <c r="A7" s="130">
        <v>1</v>
      </c>
      <c r="B7" s="131" t="s">
        <v>108</v>
      </c>
      <c r="C7" s="132">
        <f>'NON-19 Anx- I '!C14</f>
        <v>137</v>
      </c>
      <c r="D7" s="132">
        <f>'NON-19 Anx- I '!D14</f>
        <v>137</v>
      </c>
      <c r="E7" s="132">
        <f>'NON-19 Anx- I '!E14</f>
        <v>4111</v>
      </c>
      <c r="F7" s="133">
        <f>'NON-19 Anx- I '!F14</f>
        <v>9.154166666666665</v>
      </c>
      <c r="G7" s="133">
        <f>'NON-19 Anx- I '!G14</f>
        <v>138.03749999999999</v>
      </c>
      <c r="H7" s="133">
        <f>'NON-19 Anx- I '!H14</f>
        <v>45.770138888888894</v>
      </c>
      <c r="I7" s="133">
        <f>'NON-19 Anx- I '!I14</f>
        <v>13.391666666666666</v>
      </c>
      <c r="J7" s="133">
        <f>'NON-19 Anx- I '!J14</f>
        <v>59.16180555555556</v>
      </c>
      <c r="K7" s="133">
        <f>'NON-19 Anx- I '!K14</f>
        <v>874.30553240740744</v>
      </c>
      <c r="L7" s="133">
        <f>'NON-19 Anx- I '!L14</f>
        <v>68.315972222222214</v>
      </c>
      <c r="M7" s="133">
        <f>'NON-19 Anx- I '!M14</f>
        <v>0.49865673154906726</v>
      </c>
      <c r="N7" s="133">
        <f>'NON-19 Anx- I '!N14</f>
        <v>99.940022500450567</v>
      </c>
      <c r="O7" s="133">
        <f>'NON-19 Anx- I '!O14</f>
        <v>99.930742120618191</v>
      </c>
      <c r="P7" s="133">
        <f>'NON-19 Anx- I '!P14</f>
        <v>1012.3430324074075</v>
      </c>
      <c r="Q7" s="133">
        <f>'NON-19 Anx- I '!Q14</f>
        <v>7.389365200054069</v>
      </c>
      <c r="R7" s="133">
        <f>'NON-19 Anx- I '!R14</f>
        <v>99.113639971200925</v>
      </c>
      <c r="S7" s="133">
        <f>'NON-19 Anx- I '!S14</f>
        <v>98.973699277770265</v>
      </c>
      <c r="T7" s="132"/>
      <c r="U7" s="162"/>
      <c r="V7" s="134">
        <f>(M7+M8+M9)/C10</f>
        <v>2.2701400745454067E-3</v>
      </c>
    </row>
    <row r="8" spans="1:24" s="134" customFormat="1" ht="64.5" customHeight="1" x14ac:dyDescent="0.25">
      <c r="A8" s="130">
        <v>2</v>
      </c>
      <c r="B8" s="135" t="s">
        <v>109</v>
      </c>
      <c r="C8" s="136">
        <f>'NOV-2019 II '!C50</f>
        <v>168</v>
      </c>
      <c r="D8" s="136">
        <f>'NOV-2019 II '!D50</f>
        <v>168</v>
      </c>
      <c r="E8" s="136">
        <f>'NOV-2019 II '!E50</f>
        <v>5536</v>
      </c>
      <c r="F8" s="16">
        <f>'NOV-2019 II '!F50</f>
        <v>14.321111111111112</v>
      </c>
      <c r="G8" s="16">
        <f>'NOV-2019 II '!G50</f>
        <v>148.94361574074071</v>
      </c>
      <c r="H8" s="16">
        <f>'NOV-2019 II '!H50</f>
        <v>98.093055555555566</v>
      </c>
      <c r="I8" s="16">
        <f>'NOV-2019 II '!I50</f>
        <v>104.20972222222221</v>
      </c>
      <c r="J8" s="16">
        <f>'NOV-2019 II '!J50</f>
        <v>203.04097222222222</v>
      </c>
      <c r="K8" s="16">
        <f>'NOV-2019 II '!K50</f>
        <v>1815.5155277777776</v>
      </c>
      <c r="L8" s="16">
        <f>'NOV-2019 II '!L50</f>
        <v>217.3620833333334</v>
      </c>
      <c r="M8" s="16">
        <f>'NOV-2019 II '!M50</f>
        <v>1.293821924603175</v>
      </c>
      <c r="N8" s="16">
        <f>'NOV-2019 II '!N50</f>
        <v>99.832142053387713</v>
      </c>
      <c r="O8" s="16">
        <f>'NOV-2019 II '!O50</f>
        <v>99.820302510471791</v>
      </c>
      <c r="P8" s="16">
        <f>'NOV-2019 II '!P50</f>
        <v>1964.4591435185184</v>
      </c>
      <c r="Q8" s="16">
        <f>'NOV-2019 II '!Q50</f>
        <v>11.693209187610229</v>
      </c>
      <c r="R8" s="16">
        <f>'NOV-2019 II '!R50</f>
        <v>98.499077771347729</v>
      </c>
      <c r="S8" s="16">
        <f>'NOV-2019 II '!S50</f>
        <v>98.375943168387479</v>
      </c>
      <c r="T8" s="163"/>
      <c r="U8" s="162"/>
      <c r="X8" s="134">
        <f>76.84/1850</f>
        <v>4.153513513513514E-2</v>
      </c>
    </row>
    <row r="9" spans="1:24" s="134" customFormat="1" ht="58.5" customHeight="1" x14ac:dyDescent="0.25">
      <c r="A9" s="130">
        <v>3</v>
      </c>
      <c r="B9" s="131" t="s">
        <v>110</v>
      </c>
      <c r="C9" s="132">
        <f>'DEC-2019 III '!C21</f>
        <v>1607</v>
      </c>
      <c r="D9" s="132">
        <f>'DEC-2019 III '!D21</f>
        <v>1607</v>
      </c>
      <c r="E9" s="132">
        <f>'DEC-2019 III '!E21</f>
        <v>62376.413194444445</v>
      </c>
      <c r="F9" s="133">
        <f>'DEC-2019 III '!F21</f>
        <v>103.69236111111113</v>
      </c>
      <c r="G9" s="133">
        <f>'DEC-2019 III '!G21</f>
        <v>868.69134953703713</v>
      </c>
      <c r="H9" s="133">
        <f>'DEC-2019 III '!H21</f>
        <v>3337.7937500000003</v>
      </c>
      <c r="I9" s="133">
        <f>'DEC-2019 III '!I21</f>
        <v>653.19675925925924</v>
      </c>
      <c r="J9" s="133">
        <f>'DEC-2019 III '!J21</f>
        <v>3990.9905092592594</v>
      </c>
      <c r="K9" s="133">
        <f>'DEC-2019 III '!K21</f>
        <v>45900.257256944453</v>
      </c>
      <c r="L9" s="133">
        <f>'DEC-2019 III '!L21</f>
        <v>4094.6828703703704</v>
      </c>
      <c r="M9" s="133">
        <f>'DEC-2019 III '!M21</f>
        <v>2.5480291663785755</v>
      </c>
      <c r="N9" s="133">
        <f>'DEC-2019 III '!N21</f>
        <v>99.666195733947973</v>
      </c>
      <c r="O9" s="133">
        <f>'DEC-2019 III '!O21</f>
        <v>99.657522961508263</v>
      </c>
      <c r="P9" s="133">
        <f>'DEC-2019 III '!P21</f>
        <v>46768.948606481492</v>
      </c>
      <c r="Q9" s="133">
        <f>'DEC-2019 III '!Q21</f>
        <v>29.103266089907585</v>
      </c>
      <c r="R9" s="133">
        <f>'DEC-2019 III '!R21</f>
        <v>96.160927556779114</v>
      </c>
      <c r="S9" s="133">
        <f>'DEC-2019 III '!S21</f>
        <v>96.088270686840374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1912</v>
      </c>
      <c r="D10" s="131">
        <f t="shared" si="0"/>
        <v>1912</v>
      </c>
      <c r="E10" s="131">
        <f t="shared" si="0"/>
        <v>72023.413194444438</v>
      </c>
      <c r="F10" s="16">
        <f t="shared" si="0"/>
        <v>127.1676388888889</v>
      </c>
      <c r="G10" s="16">
        <f t="shared" si="0"/>
        <v>1155.672465277778</v>
      </c>
      <c r="H10" s="16">
        <f t="shared" si="0"/>
        <v>3481.6569444444449</v>
      </c>
      <c r="I10" s="16">
        <f t="shared" si="0"/>
        <v>770.79814814814813</v>
      </c>
      <c r="J10" s="16">
        <f>+H10+I10</f>
        <v>4252.4550925925932</v>
      </c>
      <c r="K10" s="16">
        <f>SUM(K7:K9)</f>
        <v>48590.078317129635</v>
      </c>
      <c r="L10" s="23">
        <f>SUM(L7:L9)</f>
        <v>4380.3609259259265</v>
      </c>
      <c r="M10" s="38">
        <f>L10/C10</f>
        <v>2.2909837478692086</v>
      </c>
      <c r="N10" s="16">
        <f>SUM(N7:N9)/3</f>
        <v>99.812786762595422</v>
      </c>
      <c r="O10" s="16">
        <f>SUM(O7:O9)/3</f>
        <v>99.802855864199429</v>
      </c>
      <c r="P10" s="16">
        <f>+G10+K10</f>
        <v>49745.750782407413</v>
      </c>
      <c r="Q10" s="16">
        <f>+P10/C10</f>
        <v>26.017652082849064</v>
      </c>
      <c r="R10" s="16">
        <f>SUM(R7:R9)/3</f>
        <v>97.924548433109251</v>
      </c>
      <c r="S10" s="16">
        <f>SUM(S7:S9)/3</f>
        <v>97.812637710999368</v>
      </c>
    </row>
    <row r="11" spans="1:24" s="144" customFormat="1" ht="41.25" customHeight="1" x14ac:dyDescent="0.25">
      <c r="A11" s="140" t="s">
        <v>111</v>
      </c>
      <c r="B11" s="309"/>
      <c r="C11" s="309"/>
      <c r="D11" s="309"/>
      <c r="E11" s="309"/>
      <c r="F11" s="309"/>
      <c r="G11" s="364" t="s">
        <v>112</v>
      </c>
      <c r="H11" s="364"/>
      <c r="I11" s="364"/>
      <c r="J11" s="142">
        <f>+N10</f>
        <v>99.812786762595422</v>
      </c>
      <c r="K11" s="364" t="s">
        <v>113</v>
      </c>
      <c r="L11" s="364"/>
      <c r="M11" s="142">
        <f>+O10</f>
        <v>99.802855864199429</v>
      </c>
      <c r="N11" s="309"/>
      <c r="O11" s="309" t="s">
        <v>114</v>
      </c>
      <c r="P11" s="309"/>
      <c r="Q11" s="142">
        <f>+(J11+M11)/2</f>
        <v>99.807821313397426</v>
      </c>
      <c r="R11" s="309"/>
      <c r="S11" s="314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V12" s="304"/>
    </row>
    <row r="13" spans="1:24" s="5" customFormat="1" ht="96" customHeight="1" x14ac:dyDescent="0.2">
      <c r="A13" s="377" t="s">
        <v>232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6:19" x14ac:dyDescent="0.25">
      <c r="P17" s="409" t="s">
        <v>149</v>
      </c>
      <c r="Q17" s="409"/>
      <c r="R17" s="409"/>
      <c r="S17" s="409"/>
    </row>
  </sheetData>
  <mergeCells count="29">
    <mergeCell ref="P15:S15"/>
    <mergeCell ref="P16:S16"/>
    <mergeCell ref="P17:S17"/>
    <mergeCell ref="S4:S5"/>
    <mergeCell ref="A10:B10"/>
    <mergeCell ref="G11:I11"/>
    <mergeCell ref="K11:L11"/>
    <mergeCell ref="A12:S12"/>
    <mergeCell ref="A13:S13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52"/>
  <sheetViews>
    <sheetView view="pageBreakPreview" topLeftCell="A17" zoomScale="60" workbookViewId="0">
      <selection activeCell="N42" sqref="N42"/>
    </sheetView>
  </sheetViews>
  <sheetFormatPr defaultRowHeight="15.75" x14ac:dyDescent="0.25"/>
  <cols>
    <col min="1" max="1" width="4.140625" style="105" customWidth="1"/>
    <col min="2" max="2" width="17.28515625" style="104" bestFit="1" customWidth="1"/>
    <col min="3" max="3" width="12.42578125" style="104" customWidth="1"/>
    <col min="4" max="4" width="8.7109375" style="104" customWidth="1"/>
    <col min="5" max="5" width="11.85546875" style="106" customWidth="1"/>
    <col min="6" max="6" width="13.5703125" style="107" customWidth="1"/>
    <col min="7" max="7" width="13.28515625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104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0" width="9.140625" style="104"/>
    <col min="21" max="21" width="15.28515625" style="104" customWidth="1"/>
    <col min="22" max="22" width="13.42578125" style="104" bestFit="1" customWidth="1"/>
    <col min="23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1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21" s="53" customFormat="1" ht="23.25" x14ac:dyDescent="0.35">
      <c r="A2" s="384" t="s">
        <v>44</v>
      </c>
      <c r="B2" s="384"/>
      <c r="C2" s="384"/>
      <c r="D2" s="54"/>
      <c r="E2" s="55"/>
      <c r="F2" s="56"/>
      <c r="G2" s="57"/>
      <c r="H2" s="57"/>
      <c r="I2" s="57"/>
      <c r="J2" s="54"/>
      <c r="K2" s="54"/>
      <c r="L2" s="54"/>
      <c r="M2" s="54"/>
      <c r="N2" s="54"/>
      <c r="O2" s="54"/>
      <c r="P2" s="54"/>
      <c r="Q2" s="385"/>
      <c r="R2" s="385"/>
      <c r="S2" s="54"/>
    </row>
    <row r="3" spans="1:21" s="53" customFormat="1" ht="66.75" customHeight="1" x14ac:dyDescent="0.5">
      <c r="A3" s="386" t="s">
        <v>158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21" s="58" customFormat="1" ht="31.5" customHeight="1" x14ac:dyDescent="0.25">
      <c r="A4" s="388" t="s">
        <v>45</v>
      </c>
      <c r="B4" s="388" t="s">
        <v>46</v>
      </c>
      <c r="C4" s="388" t="s">
        <v>5</v>
      </c>
      <c r="D4" s="391" t="s">
        <v>6</v>
      </c>
      <c r="E4" s="392" t="s">
        <v>160</v>
      </c>
      <c r="F4" s="395" t="s">
        <v>159</v>
      </c>
      <c r="G4" s="392" t="s">
        <v>47</v>
      </c>
      <c r="H4" s="391" t="s">
        <v>154</v>
      </c>
      <c r="I4" s="391"/>
      <c r="J4" s="391"/>
      <c r="K4" s="400" t="s">
        <v>167</v>
      </c>
      <c r="L4" s="391" t="s">
        <v>155</v>
      </c>
      <c r="M4" s="391"/>
      <c r="N4" s="391"/>
      <c r="O4" s="391"/>
      <c r="P4" s="391" t="s">
        <v>10</v>
      </c>
      <c r="Q4" s="391"/>
      <c r="R4" s="391"/>
      <c r="S4" s="391"/>
    </row>
    <row r="5" spans="1:21" s="58" customFormat="1" ht="41.25" customHeight="1" x14ac:dyDescent="0.25">
      <c r="A5" s="389"/>
      <c r="B5" s="389"/>
      <c r="C5" s="389"/>
      <c r="D5" s="391"/>
      <c r="E5" s="393"/>
      <c r="F5" s="396"/>
      <c r="G5" s="393"/>
      <c r="H5" s="391"/>
      <c r="I5" s="391"/>
      <c r="J5" s="391"/>
      <c r="K5" s="401"/>
      <c r="L5" s="391" t="s">
        <v>11</v>
      </c>
      <c r="M5" s="391" t="s">
        <v>12</v>
      </c>
      <c r="N5" s="391" t="s">
        <v>13</v>
      </c>
      <c r="O5" s="391" t="s">
        <v>14</v>
      </c>
      <c r="P5" s="391" t="s">
        <v>156</v>
      </c>
      <c r="Q5" s="391" t="s">
        <v>15</v>
      </c>
      <c r="R5" s="391" t="s">
        <v>16</v>
      </c>
      <c r="S5" s="391" t="s">
        <v>17</v>
      </c>
    </row>
    <row r="6" spans="1:21" s="58" customFormat="1" ht="73.5" customHeight="1" x14ac:dyDescent="0.25">
      <c r="A6" s="390"/>
      <c r="B6" s="390"/>
      <c r="C6" s="390"/>
      <c r="D6" s="391"/>
      <c r="E6" s="394"/>
      <c r="F6" s="397"/>
      <c r="G6" s="394"/>
      <c r="H6" s="59" t="s">
        <v>48</v>
      </c>
      <c r="I6" s="59" t="s">
        <v>19</v>
      </c>
      <c r="J6" s="60" t="s">
        <v>20</v>
      </c>
      <c r="K6" s="402"/>
      <c r="L6" s="391"/>
      <c r="M6" s="391"/>
      <c r="N6" s="391"/>
      <c r="O6" s="391"/>
      <c r="P6" s="391"/>
      <c r="Q6" s="391"/>
      <c r="R6" s="391"/>
      <c r="S6" s="391"/>
    </row>
    <row r="7" spans="1:21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1" s="71" customFormat="1" ht="27.75" customHeight="1" x14ac:dyDescent="0.25">
      <c r="A8" s="65">
        <v>1</v>
      </c>
      <c r="B8" s="65" t="s">
        <v>49</v>
      </c>
      <c r="C8" s="66">
        <v>3</v>
      </c>
      <c r="D8" s="66">
        <v>3</v>
      </c>
      <c r="E8" s="21">
        <v>174</v>
      </c>
      <c r="F8" s="67">
        <v>1.0416666666666666E-2</v>
      </c>
      <c r="G8" s="67">
        <f>F8</f>
        <v>1.0416666666666666E-2</v>
      </c>
      <c r="H8" s="67">
        <v>1.7847222222222223</v>
      </c>
      <c r="I8" s="67">
        <v>1.1041666666666667</v>
      </c>
      <c r="J8" s="68">
        <f>H8+I8</f>
        <v>2.8888888888888893</v>
      </c>
      <c r="K8" s="68">
        <f>J8</f>
        <v>2.8888888888888893</v>
      </c>
      <c r="L8" s="69">
        <f>F8+J8</f>
        <v>2.8993055555555558</v>
      </c>
      <c r="M8" s="69">
        <f>L8/C8</f>
        <v>0.96643518518518523</v>
      </c>
      <c r="N8" s="69">
        <f>+((C8*24*30)-J8)/(C8*24*30)*100</f>
        <v>99.866255144032934</v>
      </c>
      <c r="O8" s="69">
        <f>+((C8*24*30)-L8)/(C8*24*30)*100</f>
        <v>99.865772890946502</v>
      </c>
      <c r="P8" s="70">
        <f>+G8+K8</f>
        <v>2.8993055555555558</v>
      </c>
      <c r="Q8" s="69">
        <f>P8/C8</f>
        <v>0.96643518518518523</v>
      </c>
      <c r="R8" s="69">
        <f>+((C8*24*30)-K8)/(C8*24*30)*100</f>
        <v>99.866255144032934</v>
      </c>
      <c r="S8" s="69">
        <f>+((C8*24*30)-(G8+K8))*100/(C8*24*30)</f>
        <v>99.865772890946502</v>
      </c>
    </row>
    <row r="9" spans="1:21" s="71" customFormat="1" ht="27.75" customHeight="1" x14ac:dyDescent="0.25">
      <c r="A9" s="65">
        <v>2</v>
      </c>
      <c r="B9" s="65" t="s">
        <v>50</v>
      </c>
      <c r="C9" s="66">
        <v>1</v>
      </c>
      <c r="D9" s="66">
        <v>1</v>
      </c>
      <c r="E9" s="21">
        <v>23</v>
      </c>
      <c r="F9" s="67">
        <v>1.3888888888888888E-2</v>
      </c>
      <c r="G9" s="67">
        <f t="shared" ref="G9:G49" si="0">F9</f>
        <v>1.3888888888888888E-2</v>
      </c>
      <c r="H9" s="67">
        <v>0.34166666666666662</v>
      </c>
      <c r="I9" s="67">
        <v>0.51388888888888895</v>
      </c>
      <c r="J9" s="68">
        <f t="shared" ref="J9:J49" si="1">H9+I9</f>
        <v>0.85555555555555562</v>
      </c>
      <c r="K9" s="68">
        <f t="shared" ref="K9:K49" si="2">J9</f>
        <v>0.85555555555555562</v>
      </c>
      <c r="L9" s="69">
        <f t="shared" ref="L9:L49" si="3">F9+J9</f>
        <v>0.86944444444444446</v>
      </c>
      <c r="M9" s="69">
        <f t="shared" ref="M9:M49" si="4">L9/C9</f>
        <v>0.86944444444444446</v>
      </c>
      <c r="N9" s="69">
        <f t="shared" ref="N9:N49" si="5">+((C9*24*30)-J9)/(C9*24*30)*100</f>
        <v>99.881172839506164</v>
      </c>
      <c r="O9" s="69">
        <f t="shared" ref="O9:O49" si="6">+((C9*24*30)-L9)/(C9*24*30)*100</f>
        <v>99.879243827160508</v>
      </c>
      <c r="P9" s="70">
        <f t="shared" ref="P9:P49" si="7">+G9+K9</f>
        <v>0.86944444444444446</v>
      </c>
      <c r="Q9" s="69">
        <f t="shared" ref="Q9:Q49" si="8">P9/C9</f>
        <v>0.86944444444444446</v>
      </c>
      <c r="R9" s="69">
        <f t="shared" ref="R9:R49" si="9">+((C9*24*30)-K9)/(C9*24*30)*100</f>
        <v>99.881172839506164</v>
      </c>
      <c r="S9" s="69">
        <f t="shared" ref="S9:S49" si="10">+((C9*24*30)-(G9+K9))*100/(C9*24*30)</f>
        <v>99.879243827160508</v>
      </c>
    </row>
    <row r="10" spans="1:21" s="71" customFormat="1" ht="27.75" customHeight="1" x14ac:dyDescent="0.3">
      <c r="A10" s="65">
        <v>3</v>
      </c>
      <c r="B10" s="65" t="s">
        <v>51</v>
      </c>
      <c r="C10" s="66">
        <v>2</v>
      </c>
      <c r="D10" s="66">
        <v>2</v>
      </c>
      <c r="E10" s="72">
        <v>112</v>
      </c>
      <c r="F10" s="73">
        <v>4.1666666666666664E-2</v>
      </c>
      <c r="G10" s="67">
        <f t="shared" si="0"/>
        <v>4.1666666666666664E-2</v>
      </c>
      <c r="H10" s="73">
        <v>1.2083333333333333</v>
      </c>
      <c r="I10" s="74">
        <v>0.68402777777777779</v>
      </c>
      <c r="J10" s="68">
        <f t="shared" si="1"/>
        <v>1.8923611111111112</v>
      </c>
      <c r="K10" s="68">
        <f t="shared" si="2"/>
        <v>1.8923611111111112</v>
      </c>
      <c r="L10" s="69">
        <f t="shared" si="3"/>
        <v>1.9340277777777779</v>
      </c>
      <c r="M10" s="69">
        <f t="shared" si="4"/>
        <v>0.96701388888888895</v>
      </c>
      <c r="N10" s="69">
        <f t="shared" si="5"/>
        <v>99.868586033950621</v>
      </c>
      <c r="O10" s="69">
        <f t="shared" si="6"/>
        <v>99.865692515432087</v>
      </c>
      <c r="P10" s="70">
        <f t="shared" si="7"/>
        <v>1.9340277777777779</v>
      </c>
      <c r="Q10" s="69">
        <f t="shared" si="8"/>
        <v>0.96701388888888895</v>
      </c>
      <c r="R10" s="69">
        <f t="shared" si="9"/>
        <v>99.868586033950621</v>
      </c>
      <c r="S10" s="69">
        <f t="shared" si="10"/>
        <v>99.865692515432102</v>
      </c>
    </row>
    <row r="11" spans="1:21" s="71" customFormat="1" ht="27.75" customHeight="1" x14ac:dyDescent="0.3">
      <c r="A11" s="65">
        <v>4</v>
      </c>
      <c r="B11" s="65" t="s">
        <v>52</v>
      </c>
      <c r="C11" s="66">
        <v>6</v>
      </c>
      <c r="D11" s="66">
        <v>6</v>
      </c>
      <c r="E11" s="72">
        <v>178</v>
      </c>
      <c r="F11" s="73">
        <v>2.0833333333333332E-2</v>
      </c>
      <c r="G11" s="67">
        <f t="shared" si="0"/>
        <v>2.0833333333333332E-2</v>
      </c>
      <c r="H11" s="73">
        <v>1.2750000000000001</v>
      </c>
      <c r="I11" s="73">
        <v>1.1500000000000001</v>
      </c>
      <c r="J11" s="68">
        <f t="shared" si="1"/>
        <v>2.4250000000000003</v>
      </c>
      <c r="K11" s="68">
        <f t="shared" si="2"/>
        <v>2.4250000000000003</v>
      </c>
      <c r="L11" s="69">
        <f t="shared" si="3"/>
        <v>2.4458333333333337</v>
      </c>
      <c r="M11" s="69">
        <f t="shared" si="4"/>
        <v>0.40763888888888894</v>
      </c>
      <c r="N11" s="69">
        <f t="shared" si="5"/>
        <v>99.943865740740733</v>
      </c>
      <c r="O11" s="69">
        <f t="shared" si="6"/>
        <v>99.94338348765433</v>
      </c>
      <c r="P11" s="70">
        <f t="shared" si="7"/>
        <v>2.4458333333333337</v>
      </c>
      <c r="Q11" s="69">
        <f t="shared" si="8"/>
        <v>0.40763888888888894</v>
      </c>
      <c r="R11" s="69">
        <f t="shared" si="9"/>
        <v>99.943865740740733</v>
      </c>
      <c r="S11" s="69">
        <f t="shared" si="10"/>
        <v>99.94338348765433</v>
      </c>
    </row>
    <row r="12" spans="1:21" s="71" customFormat="1" ht="27.75" customHeight="1" x14ac:dyDescent="0.3">
      <c r="A12" s="65">
        <v>5</v>
      </c>
      <c r="B12" s="65" t="s">
        <v>53</v>
      </c>
      <c r="C12" s="66">
        <v>6</v>
      </c>
      <c r="D12" s="66">
        <v>6</v>
      </c>
      <c r="E12" s="72">
        <v>192</v>
      </c>
      <c r="F12" s="73">
        <v>1.7361111111111112E-2</v>
      </c>
      <c r="G12" s="67">
        <f t="shared" si="0"/>
        <v>1.7361111111111112E-2</v>
      </c>
      <c r="H12" s="73">
        <v>2.6145833333333335</v>
      </c>
      <c r="I12" s="73">
        <v>1.2951388888888888</v>
      </c>
      <c r="J12" s="68">
        <f t="shared" si="1"/>
        <v>3.9097222222222223</v>
      </c>
      <c r="K12" s="68">
        <f t="shared" si="2"/>
        <v>3.9097222222222223</v>
      </c>
      <c r="L12" s="69">
        <f t="shared" si="3"/>
        <v>3.9270833333333335</v>
      </c>
      <c r="M12" s="69">
        <f t="shared" si="4"/>
        <v>0.65451388888888895</v>
      </c>
      <c r="N12" s="69">
        <f t="shared" si="5"/>
        <v>99.909497170781876</v>
      </c>
      <c r="O12" s="69">
        <f t="shared" si="6"/>
        <v>99.909095293209887</v>
      </c>
      <c r="P12" s="70">
        <f t="shared" si="7"/>
        <v>3.9270833333333335</v>
      </c>
      <c r="Q12" s="69">
        <f t="shared" si="8"/>
        <v>0.65451388888888895</v>
      </c>
      <c r="R12" s="69">
        <f t="shared" si="9"/>
        <v>99.909497170781876</v>
      </c>
      <c r="S12" s="69">
        <f t="shared" si="10"/>
        <v>99.909095293209887</v>
      </c>
    </row>
    <row r="13" spans="1:21" s="71" customFormat="1" ht="27.75" customHeight="1" x14ac:dyDescent="0.25">
      <c r="A13" s="65">
        <v>6</v>
      </c>
      <c r="B13" s="65" t="s">
        <v>54</v>
      </c>
      <c r="C13" s="21">
        <v>5</v>
      </c>
      <c r="D13" s="66">
        <v>5</v>
      </c>
      <c r="E13" s="75">
        <v>127</v>
      </c>
      <c r="F13" s="74">
        <v>3.0555555555555555E-2</v>
      </c>
      <c r="G13" s="67">
        <f t="shared" si="0"/>
        <v>3.0555555555555555E-2</v>
      </c>
      <c r="H13" s="74">
        <v>4.4756944444444446</v>
      </c>
      <c r="I13" s="74">
        <v>2.8194444444444446</v>
      </c>
      <c r="J13" s="68">
        <f t="shared" si="1"/>
        <v>7.2951388888888893</v>
      </c>
      <c r="K13" s="68">
        <f t="shared" si="2"/>
        <v>7.2951388888888893</v>
      </c>
      <c r="L13" s="69">
        <f t="shared" si="3"/>
        <v>7.3256944444444452</v>
      </c>
      <c r="M13" s="69">
        <f t="shared" si="4"/>
        <v>1.465138888888889</v>
      </c>
      <c r="N13" s="69">
        <f t="shared" si="5"/>
        <v>99.797357253086432</v>
      </c>
      <c r="O13" s="69">
        <f t="shared" si="6"/>
        <v>99.796508487654322</v>
      </c>
      <c r="P13" s="70">
        <f t="shared" si="7"/>
        <v>7.3256944444444452</v>
      </c>
      <c r="Q13" s="69">
        <f t="shared" si="8"/>
        <v>1.465138888888889</v>
      </c>
      <c r="R13" s="69">
        <f t="shared" si="9"/>
        <v>99.797357253086432</v>
      </c>
      <c r="S13" s="69">
        <f t="shared" si="10"/>
        <v>99.796508487654322</v>
      </c>
      <c r="U13" s="185"/>
    </row>
    <row r="14" spans="1:21" s="71" customFormat="1" ht="27.75" customHeight="1" x14ac:dyDescent="0.25">
      <c r="A14" s="65">
        <v>7</v>
      </c>
      <c r="B14" s="65" t="s">
        <v>55</v>
      </c>
      <c r="C14" s="21">
        <v>2</v>
      </c>
      <c r="D14" s="66">
        <v>2</v>
      </c>
      <c r="E14" s="75">
        <v>132</v>
      </c>
      <c r="F14" s="74">
        <v>3.0555555555555555E-2</v>
      </c>
      <c r="G14" s="67">
        <f t="shared" si="0"/>
        <v>3.0555555555555555E-2</v>
      </c>
      <c r="H14" s="74">
        <v>3.8333333333333335</v>
      </c>
      <c r="I14" s="74">
        <v>1.6666666666666701</v>
      </c>
      <c r="J14" s="68">
        <f t="shared" si="1"/>
        <v>5.5000000000000036</v>
      </c>
      <c r="K14" s="68">
        <f t="shared" si="2"/>
        <v>5.5000000000000036</v>
      </c>
      <c r="L14" s="69">
        <f t="shared" si="3"/>
        <v>5.5305555555555594</v>
      </c>
      <c r="M14" s="69">
        <f t="shared" si="4"/>
        <v>2.7652777777777797</v>
      </c>
      <c r="N14" s="69">
        <f t="shared" si="5"/>
        <v>99.618055555555557</v>
      </c>
      <c r="O14" s="69">
        <f t="shared" si="6"/>
        <v>99.615933641975303</v>
      </c>
      <c r="P14" s="70">
        <f t="shared" si="7"/>
        <v>5.5305555555555594</v>
      </c>
      <c r="Q14" s="69">
        <f t="shared" si="8"/>
        <v>2.7652777777777797</v>
      </c>
      <c r="R14" s="69">
        <f t="shared" si="9"/>
        <v>99.618055555555557</v>
      </c>
      <c r="S14" s="69">
        <f t="shared" si="10"/>
        <v>99.615933641975303</v>
      </c>
    </row>
    <row r="15" spans="1:21" s="71" customFormat="1" ht="27.75" customHeight="1" x14ac:dyDescent="0.25">
      <c r="A15" s="65">
        <v>8</v>
      </c>
      <c r="B15" s="65" t="s">
        <v>56</v>
      </c>
      <c r="C15" s="76">
        <v>2</v>
      </c>
      <c r="D15" s="76">
        <v>2</v>
      </c>
      <c r="E15" s="77">
        <v>131</v>
      </c>
      <c r="F15" s="74">
        <v>2</v>
      </c>
      <c r="G15" s="67">
        <f t="shared" si="0"/>
        <v>2</v>
      </c>
      <c r="H15" s="74">
        <v>6.25E-2</v>
      </c>
      <c r="I15" s="74">
        <v>6.25E-2</v>
      </c>
      <c r="J15" s="68">
        <f t="shared" si="1"/>
        <v>0.125</v>
      </c>
      <c r="K15" s="68">
        <f t="shared" si="2"/>
        <v>0.125</v>
      </c>
      <c r="L15" s="69">
        <f t="shared" si="3"/>
        <v>2.125</v>
      </c>
      <c r="M15" s="69">
        <f t="shared" si="4"/>
        <v>1.0625</v>
      </c>
      <c r="N15" s="69">
        <f t="shared" si="5"/>
        <v>99.991319444444443</v>
      </c>
      <c r="O15" s="69">
        <f t="shared" si="6"/>
        <v>99.852430555555557</v>
      </c>
      <c r="P15" s="70">
        <f t="shared" si="7"/>
        <v>2.125</v>
      </c>
      <c r="Q15" s="69">
        <f t="shared" si="8"/>
        <v>1.0625</v>
      </c>
      <c r="R15" s="69">
        <f t="shared" si="9"/>
        <v>99.991319444444443</v>
      </c>
      <c r="S15" s="69">
        <f t="shared" si="10"/>
        <v>99.852430555555557</v>
      </c>
    </row>
    <row r="16" spans="1:21" s="71" customFormat="1" ht="27.75" customHeight="1" x14ac:dyDescent="0.25">
      <c r="A16" s="65">
        <v>9</v>
      </c>
      <c r="B16" s="65" t="s">
        <v>57</v>
      </c>
      <c r="C16" s="66">
        <v>2</v>
      </c>
      <c r="D16" s="66">
        <v>2</v>
      </c>
      <c r="E16" s="75">
        <v>281</v>
      </c>
      <c r="F16" s="74">
        <v>2</v>
      </c>
      <c r="G16" s="67">
        <f t="shared" si="0"/>
        <v>2</v>
      </c>
      <c r="H16" s="74">
        <v>4.1666666666666664E-2</v>
      </c>
      <c r="I16" s="74">
        <v>4.1666666666666664E-2</v>
      </c>
      <c r="J16" s="68">
        <f t="shared" si="1"/>
        <v>8.3333333333333329E-2</v>
      </c>
      <c r="K16" s="68">
        <f t="shared" si="2"/>
        <v>8.3333333333333329E-2</v>
      </c>
      <c r="L16" s="69">
        <f t="shared" si="3"/>
        <v>2.0833333333333335</v>
      </c>
      <c r="M16" s="69">
        <f t="shared" si="4"/>
        <v>1.0416666666666667</v>
      </c>
      <c r="N16" s="69">
        <f t="shared" si="5"/>
        <v>99.994212962962976</v>
      </c>
      <c r="O16" s="69">
        <f t="shared" si="6"/>
        <v>99.855324074074076</v>
      </c>
      <c r="P16" s="70">
        <f t="shared" si="7"/>
        <v>2.0833333333333335</v>
      </c>
      <c r="Q16" s="69">
        <f t="shared" si="8"/>
        <v>1.0416666666666667</v>
      </c>
      <c r="R16" s="69">
        <f t="shared" si="9"/>
        <v>99.994212962962976</v>
      </c>
      <c r="S16" s="69">
        <f t="shared" si="10"/>
        <v>99.85532407407409</v>
      </c>
    </row>
    <row r="17" spans="1:19" s="71" customFormat="1" ht="27.75" customHeight="1" x14ac:dyDescent="0.25">
      <c r="A17" s="65">
        <v>10</v>
      </c>
      <c r="B17" s="65" t="s">
        <v>58</v>
      </c>
      <c r="C17" s="78">
        <v>1</v>
      </c>
      <c r="D17" s="78">
        <v>1</v>
      </c>
      <c r="E17" s="77">
        <v>12</v>
      </c>
      <c r="F17" s="74">
        <v>1</v>
      </c>
      <c r="G17" s="67">
        <f t="shared" si="0"/>
        <v>1</v>
      </c>
      <c r="H17" s="74">
        <v>8.3333333333333329E-2</v>
      </c>
      <c r="I17" s="74">
        <v>8.3333333333333329E-2</v>
      </c>
      <c r="J17" s="68">
        <f t="shared" si="1"/>
        <v>0.16666666666666666</v>
      </c>
      <c r="K17" s="68">
        <f t="shared" si="2"/>
        <v>0.16666666666666666</v>
      </c>
      <c r="L17" s="69">
        <f t="shared" si="3"/>
        <v>1.1666666666666667</v>
      </c>
      <c r="M17" s="69">
        <f t="shared" si="4"/>
        <v>1.1666666666666667</v>
      </c>
      <c r="N17" s="69">
        <f t="shared" si="5"/>
        <v>99.976851851851862</v>
      </c>
      <c r="O17" s="69">
        <f t="shared" si="6"/>
        <v>99.837962962962962</v>
      </c>
      <c r="P17" s="70">
        <f t="shared" si="7"/>
        <v>1.1666666666666667</v>
      </c>
      <c r="Q17" s="69">
        <f t="shared" si="8"/>
        <v>1.1666666666666667</v>
      </c>
      <c r="R17" s="69">
        <f t="shared" si="9"/>
        <v>99.976851851851862</v>
      </c>
      <c r="S17" s="69">
        <f t="shared" si="10"/>
        <v>99.837962962962976</v>
      </c>
    </row>
    <row r="18" spans="1:19" s="71" customFormat="1" ht="27.75" customHeight="1" x14ac:dyDescent="0.25">
      <c r="A18" s="65">
        <v>11</v>
      </c>
      <c r="B18" s="65" t="s">
        <v>59</v>
      </c>
      <c r="C18" s="78">
        <v>1</v>
      </c>
      <c r="D18" s="78">
        <v>1</v>
      </c>
      <c r="E18" s="77">
        <v>20</v>
      </c>
      <c r="F18" s="74">
        <v>1</v>
      </c>
      <c r="G18" s="67">
        <f t="shared" si="0"/>
        <v>1</v>
      </c>
      <c r="H18" s="74">
        <v>2.4305555555555556E-2</v>
      </c>
      <c r="I18" s="74">
        <v>2.4305555555555556E-2</v>
      </c>
      <c r="J18" s="68">
        <f t="shared" si="1"/>
        <v>4.8611111111111112E-2</v>
      </c>
      <c r="K18" s="68">
        <f t="shared" si="2"/>
        <v>4.8611111111111112E-2</v>
      </c>
      <c r="L18" s="69">
        <f t="shared" si="3"/>
        <v>1.0486111111111112</v>
      </c>
      <c r="M18" s="69">
        <f t="shared" si="4"/>
        <v>1.0486111111111112</v>
      </c>
      <c r="N18" s="69">
        <f t="shared" si="5"/>
        <v>99.993248456790127</v>
      </c>
      <c r="O18" s="69">
        <f t="shared" si="6"/>
        <v>99.854359567901241</v>
      </c>
      <c r="P18" s="70">
        <f t="shared" si="7"/>
        <v>1.0486111111111112</v>
      </c>
      <c r="Q18" s="69">
        <f t="shared" si="8"/>
        <v>1.0486111111111112</v>
      </c>
      <c r="R18" s="69">
        <f t="shared" si="9"/>
        <v>99.993248456790127</v>
      </c>
      <c r="S18" s="69">
        <f t="shared" si="10"/>
        <v>99.854359567901241</v>
      </c>
    </row>
    <row r="19" spans="1:19" s="71" customFormat="1" ht="27.75" customHeight="1" x14ac:dyDescent="0.25">
      <c r="A19" s="65">
        <v>12</v>
      </c>
      <c r="B19" s="65" t="s">
        <v>60</v>
      </c>
      <c r="C19" s="78">
        <v>1</v>
      </c>
      <c r="D19" s="78">
        <v>1</v>
      </c>
      <c r="E19" s="77">
        <v>388</v>
      </c>
      <c r="F19" s="74">
        <v>1</v>
      </c>
      <c r="G19" s="67">
        <f t="shared" si="0"/>
        <v>1</v>
      </c>
      <c r="H19" s="74">
        <v>0.1875</v>
      </c>
      <c r="I19" s="74">
        <v>0.1875</v>
      </c>
      <c r="J19" s="68">
        <f t="shared" si="1"/>
        <v>0.375</v>
      </c>
      <c r="K19" s="68">
        <f t="shared" si="2"/>
        <v>0.375</v>
      </c>
      <c r="L19" s="69">
        <f t="shared" si="3"/>
        <v>1.375</v>
      </c>
      <c r="M19" s="69">
        <f t="shared" si="4"/>
        <v>1.375</v>
      </c>
      <c r="N19" s="69">
        <f t="shared" si="5"/>
        <v>99.947916666666671</v>
      </c>
      <c r="O19" s="69">
        <f t="shared" si="6"/>
        <v>99.809027777777786</v>
      </c>
      <c r="P19" s="70">
        <f t="shared" si="7"/>
        <v>1.375</v>
      </c>
      <c r="Q19" s="69">
        <f t="shared" si="8"/>
        <v>1.375</v>
      </c>
      <c r="R19" s="69">
        <f t="shared" si="9"/>
        <v>99.947916666666671</v>
      </c>
      <c r="S19" s="69">
        <f t="shared" si="10"/>
        <v>99.809027777777771</v>
      </c>
    </row>
    <row r="20" spans="1:19" s="71" customFormat="1" ht="27.75" customHeight="1" x14ac:dyDescent="0.25">
      <c r="A20" s="65">
        <v>13</v>
      </c>
      <c r="B20" s="65" t="s">
        <v>61</v>
      </c>
      <c r="C20" s="78">
        <v>1</v>
      </c>
      <c r="D20" s="78">
        <v>1</v>
      </c>
      <c r="E20" s="77">
        <v>103</v>
      </c>
      <c r="F20" s="74">
        <v>1</v>
      </c>
      <c r="G20" s="67">
        <f t="shared" si="0"/>
        <v>1</v>
      </c>
      <c r="H20" s="74">
        <v>0.19097222222222221</v>
      </c>
      <c r="I20" s="74">
        <v>0.19097222222222221</v>
      </c>
      <c r="J20" s="68">
        <f t="shared" si="1"/>
        <v>0.38194444444444442</v>
      </c>
      <c r="K20" s="68">
        <f t="shared" si="2"/>
        <v>0.38194444444444442</v>
      </c>
      <c r="L20" s="69">
        <f t="shared" si="3"/>
        <v>1.3819444444444444</v>
      </c>
      <c r="M20" s="69">
        <f t="shared" si="4"/>
        <v>1.3819444444444444</v>
      </c>
      <c r="N20" s="69">
        <f t="shared" si="5"/>
        <v>99.946952160493822</v>
      </c>
      <c r="O20" s="69">
        <f t="shared" si="6"/>
        <v>99.808063271604937</v>
      </c>
      <c r="P20" s="70">
        <f t="shared" si="7"/>
        <v>1.3819444444444444</v>
      </c>
      <c r="Q20" s="69">
        <f t="shared" si="8"/>
        <v>1.3819444444444444</v>
      </c>
      <c r="R20" s="69">
        <f t="shared" si="9"/>
        <v>99.946952160493822</v>
      </c>
      <c r="S20" s="69">
        <f t="shared" si="10"/>
        <v>99.808063271604922</v>
      </c>
    </row>
    <row r="21" spans="1:19" s="71" customFormat="1" ht="27.75" customHeight="1" x14ac:dyDescent="0.25">
      <c r="A21" s="65">
        <v>14</v>
      </c>
      <c r="B21" s="65" t="s">
        <v>62</v>
      </c>
      <c r="C21" s="78">
        <v>5</v>
      </c>
      <c r="D21" s="78">
        <v>5</v>
      </c>
      <c r="E21" s="77">
        <v>131</v>
      </c>
      <c r="F21" s="74">
        <v>5</v>
      </c>
      <c r="G21" s="67">
        <f t="shared" si="0"/>
        <v>5</v>
      </c>
      <c r="H21" s="74">
        <v>0.27083333333333331</v>
      </c>
      <c r="I21" s="74">
        <v>0.27083333333333331</v>
      </c>
      <c r="J21" s="68">
        <f t="shared" si="1"/>
        <v>0.54166666666666663</v>
      </c>
      <c r="K21" s="68">
        <f t="shared" si="2"/>
        <v>0.54166666666666663</v>
      </c>
      <c r="L21" s="69">
        <f t="shared" si="3"/>
        <v>5.541666666666667</v>
      </c>
      <c r="M21" s="69">
        <f t="shared" si="4"/>
        <v>1.1083333333333334</v>
      </c>
      <c r="N21" s="69">
        <f t="shared" si="5"/>
        <v>99.984953703703709</v>
      </c>
      <c r="O21" s="69">
        <f t="shared" si="6"/>
        <v>99.84606481481481</v>
      </c>
      <c r="P21" s="70">
        <f t="shared" si="7"/>
        <v>5.541666666666667</v>
      </c>
      <c r="Q21" s="69">
        <f t="shared" si="8"/>
        <v>1.1083333333333334</v>
      </c>
      <c r="R21" s="69">
        <f t="shared" si="9"/>
        <v>99.984953703703709</v>
      </c>
      <c r="S21" s="69">
        <f t="shared" si="10"/>
        <v>99.846064814814824</v>
      </c>
    </row>
    <row r="22" spans="1:19" s="71" customFormat="1" ht="27.75" customHeight="1" x14ac:dyDescent="0.3">
      <c r="A22" s="65">
        <v>15</v>
      </c>
      <c r="B22" s="65" t="s">
        <v>63</v>
      </c>
      <c r="C22" s="79">
        <v>1</v>
      </c>
      <c r="D22" s="66">
        <v>1</v>
      </c>
      <c r="E22" s="72">
        <v>31</v>
      </c>
      <c r="F22" s="73">
        <v>9.375E-2</v>
      </c>
      <c r="G22" s="67">
        <f t="shared" si="0"/>
        <v>9.375E-2</v>
      </c>
      <c r="H22" s="73">
        <v>0.24305555555555555</v>
      </c>
      <c r="I22" s="73">
        <v>6.5972222222222196E-2</v>
      </c>
      <c r="J22" s="68">
        <f t="shared" si="1"/>
        <v>0.30902777777777773</v>
      </c>
      <c r="K22" s="68">
        <f t="shared" si="2"/>
        <v>0.30902777777777773</v>
      </c>
      <c r="L22" s="69">
        <f t="shared" si="3"/>
        <v>0.40277777777777773</v>
      </c>
      <c r="M22" s="69">
        <f t="shared" si="4"/>
        <v>0.40277777777777773</v>
      </c>
      <c r="N22" s="69">
        <f t="shared" si="5"/>
        <v>99.957079475308632</v>
      </c>
      <c r="O22" s="69">
        <f t="shared" si="6"/>
        <v>99.944058641975303</v>
      </c>
      <c r="P22" s="70">
        <f t="shared" si="7"/>
        <v>0.40277777777777773</v>
      </c>
      <c r="Q22" s="69">
        <f t="shared" si="8"/>
        <v>0.40277777777777773</v>
      </c>
      <c r="R22" s="69">
        <f t="shared" si="9"/>
        <v>99.957079475308632</v>
      </c>
      <c r="S22" s="69">
        <f t="shared" si="10"/>
        <v>99.944058641975303</v>
      </c>
    </row>
    <row r="23" spans="1:19" s="71" customFormat="1" ht="27.75" customHeight="1" x14ac:dyDescent="0.3">
      <c r="A23" s="65">
        <v>16</v>
      </c>
      <c r="B23" s="65" t="s">
        <v>64</v>
      </c>
      <c r="C23" s="79">
        <v>1</v>
      </c>
      <c r="D23" s="66">
        <v>1</v>
      </c>
      <c r="E23" s="72">
        <v>22</v>
      </c>
      <c r="F23" s="73">
        <v>9.375E-2</v>
      </c>
      <c r="G23" s="67">
        <f t="shared" si="0"/>
        <v>9.375E-2</v>
      </c>
      <c r="H23" s="73">
        <v>0.18402777777777779</v>
      </c>
      <c r="I23" s="73">
        <v>0.21180555555555555</v>
      </c>
      <c r="J23" s="68">
        <f t="shared" si="1"/>
        <v>0.39583333333333337</v>
      </c>
      <c r="K23" s="68">
        <f t="shared" si="2"/>
        <v>0.39583333333333337</v>
      </c>
      <c r="L23" s="69">
        <f t="shared" si="3"/>
        <v>0.48958333333333337</v>
      </c>
      <c r="M23" s="69">
        <f t="shared" si="4"/>
        <v>0.48958333333333337</v>
      </c>
      <c r="N23" s="69">
        <f t="shared" si="5"/>
        <v>99.945023148148138</v>
      </c>
      <c r="O23" s="69">
        <f t="shared" si="6"/>
        <v>99.93200231481481</v>
      </c>
      <c r="P23" s="70">
        <f t="shared" si="7"/>
        <v>0.48958333333333337</v>
      </c>
      <c r="Q23" s="69">
        <f t="shared" si="8"/>
        <v>0.48958333333333337</v>
      </c>
      <c r="R23" s="69">
        <f t="shared" si="9"/>
        <v>99.945023148148138</v>
      </c>
      <c r="S23" s="69">
        <f t="shared" si="10"/>
        <v>99.932002314814795</v>
      </c>
    </row>
    <row r="24" spans="1:19" s="71" customFormat="1" ht="27.75" customHeight="1" x14ac:dyDescent="0.3">
      <c r="A24" s="65">
        <v>17</v>
      </c>
      <c r="B24" s="65" t="s">
        <v>65</v>
      </c>
      <c r="C24" s="79">
        <v>2</v>
      </c>
      <c r="D24" s="66">
        <v>2</v>
      </c>
      <c r="E24" s="72">
        <v>86</v>
      </c>
      <c r="F24" s="73">
        <v>0.1388888888888889</v>
      </c>
      <c r="G24" s="67">
        <f t="shared" si="0"/>
        <v>0.1388888888888889</v>
      </c>
      <c r="H24" s="73">
        <v>1.9243055555555555</v>
      </c>
      <c r="I24" s="73">
        <v>1.2631944444444445</v>
      </c>
      <c r="J24" s="68">
        <f t="shared" si="1"/>
        <v>3.1875</v>
      </c>
      <c r="K24" s="68">
        <f t="shared" si="2"/>
        <v>3.1875</v>
      </c>
      <c r="L24" s="69">
        <f t="shared" si="3"/>
        <v>3.3263888888888888</v>
      </c>
      <c r="M24" s="69">
        <f t="shared" si="4"/>
        <v>1.6631944444444444</v>
      </c>
      <c r="N24" s="69">
        <f t="shared" si="5"/>
        <v>99.778645833333329</v>
      </c>
      <c r="O24" s="69">
        <f t="shared" si="6"/>
        <v>99.769000771604937</v>
      </c>
      <c r="P24" s="70">
        <f t="shared" si="7"/>
        <v>3.3263888888888888</v>
      </c>
      <c r="Q24" s="69">
        <f t="shared" si="8"/>
        <v>1.6631944444444444</v>
      </c>
      <c r="R24" s="69">
        <f t="shared" si="9"/>
        <v>99.778645833333329</v>
      </c>
      <c r="S24" s="69">
        <f t="shared" si="10"/>
        <v>99.769000771604922</v>
      </c>
    </row>
    <row r="25" spans="1:19" s="71" customFormat="1" ht="27.75" customHeight="1" x14ac:dyDescent="0.25">
      <c r="A25" s="65">
        <v>18</v>
      </c>
      <c r="B25" s="65" t="s">
        <v>66</v>
      </c>
      <c r="C25" s="11">
        <v>4</v>
      </c>
      <c r="D25" s="66">
        <v>4</v>
      </c>
      <c r="E25" s="80">
        <v>42</v>
      </c>
      <c r="F25" s="81">
        <v>0.03</v>
      </c>
      <c r="G25" s="67">
        <f t="shared" si="0"/>
        <v>0.03</v>
      </c>
      <c r="H25" s="81">
        <v>0.03</v>
      </c>
      <c r="I25" s="81">
        <v>0.08</v>
      </c>
      <c r="J25" s="68">
        <f t="shared" si="1"/>
        <v>0.11</v>
      </c>
      <c r="K25" s="68">
        <f t="shared" si="2"/>
        <v>0.11</v>
      </c>
      <c r="L25" s="69">
        <f t="shared" si="3"/>
        <v>0.14000000000000001</v>
      </c>
      <c r="M25" s="69">
        <f t="shared" si="4"/>
        <v>3.5000000000000003E-2</v>
      </c>
      <c r="N25" s="69">
        <f t="shared" si="5"/>
        <v>99.996180555555554</v>
      </c>
      <c r="O25" s="69">
        <f t="shared" si="6"/>
        <v>99.995138888888889</v>
      </c>
      <c r="P25" s="70">
        <f t="shared" si="7"/>
        <v>0.14000000000000001</v>
      </c>
      <c r="Q25" s="69">
        <f t="shared" si="8"/>
        <v>3.5000000000000003E-2</v>
      </c>
      <c r="R25" s="69">
        <f t="shared" si="9"/>
        <v>99.996180555555554</v>
      </c>
      <c r="S25" s="69">
        <f t="shared" si="10"/>
        <v>99.995138888888889</v>
      </c>
    </row>
    <row r="26" spans="1:19" s="71" customFormat="1" ht="27.75" customHeight="1" x14ac:dyDescent="0.25">
      <c r="A26" s="65">
        <v>19</v>
      </c>
      <c r="B26" s="65" t="s">
        <v>67</v>
      </c>
      <c r="C26" s="21">
        <v>2</v>
      </c>
      <c r="D26" s="66">
        <v>2</v>
      </c>
      <c r="E26" s="80">
        <v>21</v>
      </c>
      <c r="F26" s="81">
        <v>0.02</v>
      </c>
      <c r="G26" s="67">
        <f t="shared" si="0"/>
        <v>0.02</v>
      </c>
      <c r="H26" s="81">
        <v>0.01</v>
      </c>
      <c r="I26" s="81">
        <v>0.04</v>
      </c>
      <c r="J26" s="68">
        <f t="shared" si="1"/>
        <v>0.05</v>
      </c>
      <c r="K26" s="68">
        <f t="shared" si="2"/>
        <v>0.05</v>
      </c>
      <c r="L26" s="69">
        <f t="shared" si="3"/>
        <v>7.0000000000000007E-2</v>
      </c>
      <c r="M26" s="69">
        <f t="shared" si="4"/>
        <v>3.5000000000000003E-2</v>
      </c>
      <c r="N26" s="69">
        <f t="shared" si="5"/>
        <v>99.996527777777771</v>
      </c>
      <c r="O26" s="69">
        <f t="shared" si="6"/>
        <v>99.995138888888889</v>
      </c>
      <c r="P26" s="70">
        <f t="shared" si="7"/>
        <v>7.0000000000000007E-2</v>
      </c>
      <c r="Q26" s="69">
        <f t="shared" si="8"/>
        <v>3.5000000000000003E-2</v>
      </c>
      <c r="R26" s="69">
        <f t="shared" si="9"/>
        <v>99.996527777777771</v>
      </c>
      <c r="S26" s="69">
        <f t="shared" si="10"/>
        <v>99.995138888888889</v>
      </c>
    </row>
    <row r="27" spans="1:19" s="71" customFormat="1" ht="27.75" customHeight="1" x14ac:dyDescent="0.25">
      <c r="A27" s="65">
        <v>19</v>
      </c>
      <c r="B27" s="65" t="s">
        <v>68</v>
      </c>
      <c r="C27" s="11">
        <v>6</v>
      </c>
      <c r="D27" s="66">
        <v>6</v>
      </c>
      <c r="E27" s="75">
        <v>48</v>
      </c>
      <c r="F27" s="81">
        <v>0.05</v>
      </c>
      <c r="G27" s="67">
        <f t="shared" si="0"/>
        <v>0.05</v>
      </c>
      <c r="H27" s="81">
        <v>0.05</v>
      </c>
      <c r="I27" s="81">
        <v>0.1</v>
      </c>
      <c r="J27" s="68">
        <f t="shared" si="1"/>
        <v>0.15000000000000002</v>
      </c>
      <c r="K27" s="68">
        <f t="shared" si="2"/>
        <v>0.15000000000000002</v>
      </c>
      <c r="L27" s="69">
        <f t="shared" si="3"/>
        <v>0.2</v>
      </c>
      <c r="M27" s="69">
        <f t="shared" si="4"/>
        <v>3.3333333333333333E-2</v>
      </c>
      <c r="N27" s="69">
        <f t="shared" si="5"/>
        <v>99.996527777777786</v>
      </c>
      <c r="O27" s="69">
        <f t="shared" si="6"/>
        <v>99.995370370370367</v>
      </c>
      <c r="P27" s="70">
        <f t="shared" si="7"/>
        <v>0.2</v>
      </c>
      <c r="Q27" s="69">
        <f t="shared" si="8"/>
        <v>3.3333333333333333E-2</v>
      </c>
      <c r="R27" s="69">
        <f t="shared" si="9"/>
        <v>99.996527777777786</v>
      </c>
      <c r="S27" s="69">
        <f t="shared" si="10"/>
        <v>99.995370370370367</v>
      </c>
    </row>
    <row r="28" spans="1:19" s="71" customFormat="1" ht="27.75" customHeight="1" x14ac:dyDescent="0.25">
      <c r="A28" s="65">
        <v>20</v>
      </c>
      <c r="B28" s="65" t="s">
        <v>69</v>
      </c>
      <c r="C28" s="11">
        <v>6</v>
      </c>
      <c r="D28" s="11">
        <v>6</v>
      </c>
      <c r="E28" s="21">
        <v>89</v>
      </c>
      <c r="F28" s="82">
        <v>0</v>
      </c>
      <c r="G28" s="67">
        <f t="shared" si="0"/>
        <v>0</v>
      </c>
      <c r="H28" s="82">
        <v>1.71875</v>
      </c>
      <c r="I28" s="82">
        <v>1.7305555555555554</v>
      </c>
      <c r="J28" s="68">
        <f t="shared" si="1"/>
        <v>3.4493055555555552</v>
      </c>
      <c r="K28" s="68">
        <f t="shared" si="2"/>
        <v>3.4493055555555552</v>
      </c>
      <c r="L28" s="69">
        <f t="shared" si="3"/>
        <v>3.4493055555555552</v>
      </c>
      <c r="M28" s="69">
        <f t="shared" si="4"/>
        <v>0.57488425925925923</v>
      </c>
      <c r="N28" s="69">
        <f t="shared" si="5"/>
        <v>99.920154963991763</v>
      </c>
      <c r="O28" s="69">
        <f t="shared" si="6"/>
        <v>99.920154963991763</v>
      </c>
      <c r="P28" s="70">
        <f t="shared" si="7"/>
        <v>3.4493055555555552</v>
      </c>
      <c r="Q28" s="69">
        <f t="shared" si="8"/>
        <v>0.57488425925925923</v>
      </c>
      <c r="R28" s="69">
        <f t="shared" si="9"/>
        <v>99.920154963991763</v>
      </c>
      <c r="S28" s="69">
        <f t="shared" si="10"/>
        <v>99.920154963991763</v>
      </c>
    </row>
    <row r="29" spans="1:19" s="71" customFormat="1" ht="27.75" customHeight="1" x14ac:dyDescent="0.25">
      <c r="A29" s="65">
        <v>21</v>
      </c>
      <c r="B29" s="65" t="s">
        <v>70</v>
      </c>
      <c r="C29" s="11">
        <v>2</v>
      </c>
      <c r="D29" s="12">
        <v>2</v>
      </c>
      <c r="E29" s="22">
        <v>46</v>
      </c>
      <c r="F29" s="83">
        <v>0.19513888888888889</v>
      </c>
      <c r="G29" s="67">
        <f t="shared" si="0"/>
        <v>0.19513888888888889</v>
      </c>
      <c r="H29" s="83">
        <v>0.16111111111111112</v>
      </c>
      <c r="I29" s="83">
        <v>0.15</v>
      </c>
      <c r="J29" s="68">
        <f t="shared" si="1"/>
        <v>0.31111111111111112</v>
      </c>
      <c r="K29" s="68">
        <f t="shared" si="2"/>
        <v>0.31111111111111112</v>
      </c>
      <c r="L29" s="69">
        <f t="shared" si="3"/>
        <v>0.50624999999999998</v>
      </c>
      <c r="M29" s="69">
        <f t="shared" si="4"/>
        <v>0.25312499999999999</v>
      </c>
      <c r="N29" s="69">
        <f t="shared" si="5"/>
        <v>99.978395061728392</v>
      </c>
      <c r="O29" s="69">
        <f t="shared" si="6"/>
        <v>99.964843750000014</v>
      </c>
      <c r="P29" s="70">
        <f t="shared" si="7"/>
        <v>0.50624999999999998</v>
      </c>
      <c r="Q29" s="69">
        <f t="shared" si="8"/>
        <v>0.25312499999999999</v>
      </c>
      <c r="R29" s="69">
        <f t="shared" si="9"/>
        <v>99.978395061728392</v>
      </c>
      <c r="S29" s="69">
        <f t="shared" si="10"/>
        <v>99.96484375</v>
      </c>
    </row>
    <row r="30" spans="1:19" s="71" customFormat="1" ht="27.75" customHeight="1" x14ac:dyDescent="0.25">
      <c r="A30" s="65">
        <v>22</v>
      </c>
      <c r="B30" s="65" t="s">
        <v>71</v>
      </c>
      <c r="C30" s="66">
        <v>1</v>
      </c>
      <c r="D30" s="12">
        <v>1</v>
      </c>
      <c r="E30" s="22">
        <v>26</v>
      </c>
      <c r="F30" s="83">
        <v>6.1111111111111116E-2</v>
      </c>
      <c r="G30" s="67">
        <f t="shared" si="0"/>
        <v>6.1111111111111116E-2</v>
      </c>
      <c r="H30" s="83">
        <v>0.49861111111111112</v>
      </c>
      <c r="I30" s="83">
        <v>0.27847222222222223</v>
      </c>
      <c r="J30" s="68">
        <f t="shared" si="1"/>
        <v>0.77708333333333335</v>
      </c>
      <c r="K30" s="68">
        <f t="shared" si="2"/>
        <v>0.77708333333333335</v>
      </c>
      <c r="L30" s="69">
        <f t="shared" si="3"/>
        <v>0.83819444444444446</v>
      </c>
      <c r="M30" s="69">
        <f t="shared" si="4"/>
        <v>0.83819444444444446</v>
      </c>
      <c r="N30" s="69">
        <f t="shared" si="5"/>
        <v>99.892071759259267</v>
      </c>
      <c r="O30" s="69">
        <f t="shared" si="6"/>
        <v>99.883584104938279</v>
      </c>
      <c r="P30" s="70">
        <f t="shared" si="7"/>
        <v>0.83819444444444446</v>
      </c>
      <c r="Q30" s="69">
        <f t="shared" si="8"/>
        <v>0.83819444444444446</v>
      </c>
      <c r="R30" s="69">
        <f t="shared" si="9"/>
        <v>99.892071759259267</v>
      </c>
      <c r="S30" s="69">
        <f t="shared" si="10"/>
        <v>99.883584104938279</v>
      </c>
    </row>
    <row r="31" spans="1:19" s="71" customFormat="1" ht="27.75" customHeight="1" x14ac:dyDescent="0.25">
      <c r="A31" s="65">
        <v>23</v>
      </c>
      <c r="B31" s="65" t="s">
        <v>72</v>
      </c>
      <c r="C31" s="66">
        <v>2</v>
      </c>
      <c r="D31" s="12">
        <v>2</v>
      </c>
      <c r="E31" s="22">
        <v>49</v>
      </c>
      <c r="F31" s="83">
        <v>6.5972222222222224E-2</v>
      </c>
      <c r="G31" s="67">
        <f t="shared" si="0"/>
        <v>6.5972222222222224E-2</v>
      </c>
      <c r="H31" s="83">
        <v>0.9458333333333333</v>
      </c>
      <c r="I31" s="83">
        <v>0.17569444444444446</v>
      </c>
      <c r="J31" s="68">
        <f t="shared" si="1"/>
        <v>1.1215277777777777</v>
      </c>
      <c r="K31" s="68">
        <f t="shared" si="2"/>
        <v>1.1215277777777777</v>
      </c>
      <c r="L31" s="69">
        <f t="shared" si="3"/>
        <v>1.1875</v>
      </c>
      <c r="M31" s="69">
        <f t="shared" si="4"/>
        <v>0.59375</v>
      </c>
      <c r="N31" s="69">
        <f t="shared" si="5"/>
        <v>99.922116126543202</v>
      </c>
      <c r="O31" s="69">
        <f t="shared" si="6"/>
        <v>99.917534722222229</v>
      </c>
      <c r="P31" s="70">
        <f t="shared" si="7"/>
        <v>1.1875</v>
      </c>
      <c r="Q31" s="69">
        <f t="shared" si="8"/>
        <v>0.59375</v>
      </c>
      <c r="R31" s="69">
        <f t="shared" si="9"/>
        <v>99.922116126543202</v>
      </c>
      <c r="S31" s="69">
        <f t="shared" si="10"/>
        <v>99.917534722222229</v>
      </c>
    </row>
    <row r="32" spans="1:19" s="71" customFormat="1" ht="27.75" customHeight="1" x14ac:dyDescent="0.25">
      <c r="A32" s="65">
        <v>24</v>
      </c>
      <c r="B32" s="65" t="s">
        <v>73</v>
      </c>
      <c r="C32" s="66">
        <v>1</v>
      </c>
      <c r="D32" s="21">
        <v>1</v>
      </c>
      <c r="E32" s="21">
        <v>28</v>
      </c>
      <c r="F32" s="82">
        <v>0.10347222222222199</v>
      </c>
      <c r="G32" s="67">
        <f t="shared" si="0"/>
        <v>0.10347222222222199</v>
      </c>
      <c r="H32" s="82">
        <v>0.42569444444444399</v>
      </c>
      <c r="I32" s="82">
        <v>0.14444444444444399</v>
      </c>
      <c r="J32" s="68">
        <f t="shared" si="1"/>
        <v>0.57013888888888797</v>
      </c>
      <c r="K32" s="68">
        <f t="shared" si="2"/>
        <v>0.57013888888888797</v>
      </c>
      <c r="L32" s="69">
        <f t="shared" si="3"/>
        <v>0.67361111111110994</v>
      </c>
      <c r="M32" s="69">
        <f t="shared" si="4"/>
        <v>0.67361111111110994</v>
      </c>
      <c r="N32" s="69">
        <f t="shared" si="5"/>
        <v>99.920814043209873</v>
      </c>
      <c r="O32" s="69">
        <f t="shared" si="6"/>
        <v>99.90644290123457</v>
      </c>
      <c r="P32" s="70">
        <f t="shared" si="7"/>
        <v>0.67361111111110994</v>
      </c>
      <c r="Q32" s="69">
        <f t="shared" si="8"/>
        <v>0.67361111111110994</v>
      </c>
      <c r="R32" s="69">
        <f t="shared" si="9"/>
        <v>99.920814043209873</v>
      </c>
      <c r="S32" s="69">
        <f t="shared" si="10"/>
        <v>99.90644290123457</v>
      </c>
    </row>
    <row r="33" spans="1:19" s="71" customFormat="1" ht="27.75" customHeight="1" x14ac:dyDescent="0.25">
      <c r="A33" s="65">
        <v>25</v>
      </c>
      <c r="B33" s="65" t="s">
        <v>74</v>
      </c>
      <c r="C33" s="66">
        <v>4</v>
      </c>
      <c r="D33" s="66">
        <v>4</v>
      </c>
      <c r="E33" s="75">
        <v>2</v>
      </c>
      <c r="F33" s="84">
        <v>8.3333333333333329E-2</v>
      </c>
      <c r="G33" s="67">
        <f t="shared" si="0"/>
        <v>8.3333333333333329E-2</v>
      </c>
      <c r="H33" s="84">
        <v>0</v>
      </c>
      <c r="I33" s="84">
        <v>5.3500000000000005</v>
      </c>
      <c r="J33" s="68">
        <f t="shared" si="1"/>
        <v>5.3500000000000005</v>
      </c>
      <c r="K33" s="68">
        <f t="shared" si="2"/>
        <v>5.3500000000000005</v>
      </c>
      <c r="L33" s="69">
        <f t="shared" si="3"/>
        <v>5.4333333333333336</v>
      </c>
      <c r="M33" s="69">
        <f t="shared" si="4"/>
        <v>1.3583333333333334</v>
      </c>
      <c r="N33" s="69">
        <f t="shared" si="5"/>
        <v>99.814236111111114</v>
      </c>
      <c r="O33" s="69">
        <f t="shared" si="6"/>
        <v>99.811342592592595</v>
      </c>
      <c r="P33" s="70">
        <f t="shared" si="7"/>
        <v>5.4333333333333336</v>
      </c>
      <c r="Q33" s="69">
        <f t="shared" si="8"/>
        <v>1.3583333333333334</v>
      </c>
      <c r="R33" s="69">
        <f t="shared" si="9"/>
        <v>99.814236111111114</v>
      </c>
      <c r="S33" s="69">
        <f t="shared" si="10"/>
        <v>99.811342592592595</v>
      </c>
    </row>
    <row r="34" spans="1:19" s="71" customFormat="1" ht="27.75" customHeight="1" x14ac:dyDescent="0.25">
      <c r="A34" s="65">
        <v>26</v>
      </c>
      <c r="B34" s="65" t="s">
        <v>75</v>
      </c>
      <c r="C34" s="66">
        <v>3</v>
      </c>
      <c r="D34" s="66">
        <v>3</v>
      </c>
      <c r="E34" s="75">
        <v>1</v>
      </c>
      <c r="F34" s="84">
        <v>4.1666666666666664E-2</v>
      </c>
      <c r="G34" s="67">
        <f t="shared" si="0"/>
        <v>4.1666666666666664E-2</v>
      </c>
      <c r="H34" s="84">
        <v>0</v>
      </c>
      <c r="I34" s="84">
        <v>6.520833333333333</v>
      </c>
      <c r="J34" s="68">
        <f t="shared" si="1"/>
        <v>6.520833333333333</v>
      </c>
      <c r="K34" s="68">
        <f t="shared" si="2"/>
        <v>6.520833333333333</v>
      </c>
      <c r="L34" s="69">
        <f t="shared" si="3"/>
        <v>6.5625</v>
      </c>
      <c r="M34" s="69">
        <f t="shared" si="4"/>
        <v>2.1875</v>
      </c>
      <c r="N34" s="69">
        <f t="shared" si="5"/>
        <v>99.698109567901227</v>
      </c>
      <c r="O34" s="69">
        <f t="shared" si="6"/>
        <v>99.696180555555557</v>
      </c>
      <c r="P34" s="70">
        <f t="shared" si="7"/>
        <v>6.5625</v>
      </c>
      <c r="Q34" s="69">
        <f t="shared" si="8"/>
        <v>2.1875</v>
      </c>
      <c r="R34" s="69">
        <f t="shared" si="9"/>
        <v>99.698109567901227</v>
      </c>
      <c r="S34" s="69">
        <f t="shared" si="10"/>
        <v>99.696180555555557</v>
      </c>
    </row>
    <row r="35" spans="1:19" s="71" customFormat="1" ht="27.75" customHeight="1" x14ac:dyDescent="0.25">
      <c r="A35" s="65">
        <v>27</v>
      </c>
      <c r="B35" s="85" t="s">
        <v>76</v>
      </c>
      <c r="C35" s="11">
        <v>3</v>
      </c>
      <c r="D35" s="86">
        <v>3</v>
      </c>
      <c r="E35" s="87">
        <v>114</v>
      </c>
      <c r="F35" s="88">
        <v>2.013888888888889E-2</v>
      </c>
      <c r="G35" s="67">
        <f t="shared" si="0"/>
        <v>2.013888888888889E-2</v>
      </c>
      <c r="H35" s="74">
        <v>1.4965277777777777</v>
      </c>
      <c r="I35" s="74">
        <v>0.74305555555555547</v>
      </c>
      <c r="J35" s="68">
        <f t="shared" si="1"/>
        <v>2.239583333333333</v>
      </c>
      <c r="K35" s="68">
        <f t="shared" si="2"/>
        <v>2.239583333333333</v>
      </c>
      <c r="L35" s="69">
        <f t="shared" si="3"/>
        <v>2.259722222222222</v>
      </c>
      <c r="M35" s="69">
        <f t="shared" si="4"/>
        <v>0.75324074074074066</v>
      </c>
      <c r="N35" s="69">
        <f t="shared" si="5"/>
        <v>99.896315586419746</v>
      </c>
      <c r="O35" s="69">
        <f t="shared" si="6"/>
        <v>99.89538323045268</v>
      </c>
      <c r="P35" s="70">
        <f t="shared" si="7"/>
        <v>2.259722222222222</v>
      </c>
      <c r="Q35" s="69">
        <f t="shared" si="8"/>
        <v>0.75324074074074066</v>
      </c>
      <c r="R35" s="69">
        <f t="shared" si="9"/>
        <v>99.896315586419746</v>
      </c>
      <c r="S35" s="69">
        <f t="shared" si="10"/>
        <v>99.89538323045268</v>
      </c>
    </row>
    <row r="36" spans="1:19" s="71" customFormat="1" ht="27.75" customHeight="1" x14ac:dyDescent="0.25">
      <c r="A36" s="65">
        <v>28</v>
      </c>
      <c r="B36" s="65" t="s">
        <v>77</v>
      </c>
      <c r="C36" s="11">
        <v>2</v>
      </c>
      <c r="D36" s="66">
        <v>2</v>
      </c>
      <c r="E36" s="75">
        <v>77</v>
      </c>
      <c r="F36" s="74">
        <v>0</v>
      </c>
      <c r="G36" s="67">
        <f t="shared" si="0"/>
        <v>0</v>
      </c>
      <c r="H36" s="74">
        <v>1.1597222222222221</v>
      </c>
      <c r="I36" s="74">
        <v>0.44444444444444442</v>
      </c>
      <c r="J36" s="68">
        <f t="shared" si="1"/>
        <v>1.6041666666666665</v>
      </c>
      <c r="K36" s="68">
        <f t="shared" si="2"/>
        <v>1.6041666666666665</v>
      </c>
      <c r="L36" s="69">
        <f t="shared" si="3"/>
        <v>1.6041666666666665</v>
      </c>
      <c r="M36" s="69">
        <f t="shared" si="4"/>
        <v>0.80208333333333326</v>
      </c>
      <c r="N36" s="69">
        <f t="shared" si="5"/>
        <v>99.888599537037038</v>
      </c>
      <c r="O36" s="69">
        <f t="shared" si="6"/>
        <v>99.888599537037038</v>
      </c>
      <c r="P36" s="70">
        <f t="shared" si="7"/>
        <v>1.6041666666666665</v>
      </c>
      <c r="Q36" s="69">
        <f t="shared" si="8"/>
        <v>0.80208333333333326</v>
      </c>
      <c r="R36" s="69">
        <f t="shared" si="9"/>
        <v>99.888599537037038</v>
      </c>
      <c r="S36" s="69">
        <f t="shared" si="10"/>
        <v>99.888599537037024</v>
      </c>
    </row>
    <row r="37" spans="1:19" s="71" customFormat="1" ht="27.75" customHeight="1" x14ac:dyDescent="0.25">
      <c r="A37" s="65">
        <v>29</v>
      </c>
      <c r="B37" s="65" t="s">
        <v>78</v>
      </c>
      <c r="C37" s="66">
        <v>5</v>
      </c>
      <c r="D37" s="66">
        <v>5</v>
      </c>
      <c r="E37" s="75">
        <v>221</v>
      </c>
      <c r="F37" s="74">
        <v>0</v>
      </c>
      <c r="G37" s="67">
        <f t="shared" si="0"/>
        <v>0</v>
      </c>
      <c r="H37" s="74">
        <v>3.6750000000000003</v>
      </c>
      <c r="I37" s="74">
        <v>1.1208333333333333</v>
      </c>
      <c r="J37" s="68">
        <f t="shared" si="1"/>
        <v>4.7958333333333334</v>
      </c>
      <c r="K37" s="68">
        <f t="shared" si="2"/>
        <v>4.7958333333333334</v>
      </c>
      <c r="L37" s="69">
        <f t="shared" si="3"/>
        <v>4.7958333333333334</v>
      </c>
      <c r="M37" s="69">
        <f t="shared" si="4"/>
        <v>0.95916666666666672</v>
      </c>
      <c r="N37" s="69">
        <f t="shared" si="5"/>
        <v>99.866782407407413</v>
      </c>
      <c r="O37" s="69">
        <f t="shared" si="6"/>
        <v>99.866782407407413</v>
      </c>
      <c r="P37" s="70">
        <f t="shared" si="7"/>
        <v>4.7958333333333334</v>
      </c>
      <c r="Q37" s="69">
        <f t="shared" si="8"/>
        <v>0.95916666666666672</v>
      </c>
      <c r="R37" s="69">
        <f t="shared" si="9"/>
        <v>99.866782407407413</v>
      </c>
      <c r="S37" s="69">
        <f t="shared" si="10"/>
        <v>99.866782407407413</v>
      </c>
    </row>
    <row r="38" spans="1:19" s="71" customFormat="1" ht="27.75" customHeight="1" x14ac:dyDescent="0.25">
      <c r="A38" s="65">
        <v>30</v>
      </c>
      <c r="B38" s="65" t="s">
        <v>79</v>
      </c>
      <c r="C38" s="75">
        <v>13</v>
      </c>
      <c r="D38" s="66">
        <v>13</v>
      </c>
      <c r="E38" s="75">
        <v>321</v>
      </c>
      <c r="F38" s="74">
        <v>9.0277777777777776E-2</v>
      </c>
      <c r="G38" s="67">
        <f t="shared" si="0"/>
        <v>9.0277777777777776E-2</v>
      </c>
      <c r="H38" s="74">
        <v>6.4444444444444438</v>
      </c>
      <c r="I38" s="74">
        <v>5.7326388888888893</v>
      </c>
      <c r="J38" s="68">
        <f t="shared" si="1"/>
        <v>12.177083333333332</v>
      </c>
      <c r="K38" s="68">
        <f t="shared" si="2"/>
        <v>12.177083333333332</v>
      </c>
      <c r="L38" s="69">
        <f t="shared" si="3"/>
        <v>12.267361111111111</v>
      </c>
      <c r="M38" s="69">
        <f t="shared" si="4"/>
        <v>0.94364316239316237</v>
      </c>
      <c r="N38" s="69">
        <f t="shared" si="5"/>
        <v>99.869902955840445</v>
      </c>
      <c r="O38" s="69">
        <f t="shared" si="6"/>
        <v>99.86893844966761</v>
      </c>
      <c r="P38" s="70">
        <f t="shared" si="7"/>
        <v>12.267361111111111</v>
      </c>
      <c r="Q38" s="69">
        <f t="shared" si="8"/>
        <v>0.94364316239316237</v>
      </c>
      <c r="R38" s="69">
        <f t="shared" si="9"/>
        <v>99.869902955840445</v>
      </c>
      <c r="S38" s="69">
        <f t="shared" si="10"/>
        <v>99.86893844966761</v>
      </c>
    </row>
    <row r="39" spans="1:19" s="71" customFormat="1" ht="27.75" customHeight="1" x14ac:dyDescent="0.25">
      <c r="A39" s="65">
        <v>31</v>
      </c>
      <c r="B39" s="65" t="s">
        <v>80</v>
      </c>
      <c r="C39" s="66">
        <v>2</v>
      </c>
      <c r="D39" s="66">
        <v>1</v>
      </c>
      <c r="E39" s="75">
        <v>5</v>
      </c>
      <c r="F39" s="74">
        <v>7.9861111111111105E-2</v>
      </c>
      <c r="G39" s="67">
        <f t="shared" si="0"/>
        <v>7.9861111111111105E-2</v>
      </c>
      <c r="H39" s="74">
        <v>0.20972222222222223</v>
      </c>
      <c r="I39" s="74">
        <v>1.8749999999999999E-2</v>
      </c>
      <c r="J39" s="68">
        <f t="shared" si="1"/>
        <v>0.22847222222222222</v>
      </c>
      <c r="K39" s="68">
        <f t="shared" si="2"/>
        <v>0.22847222222222222</v>
      </c>
      <c r="L39" s="69">
        <f t="shared" si="3"/>
        <v>0.30833333333333335</v>
      </c>
      <c r="M39" s="69">
        <f t="shared" si="4"/>
        <v>0.15416666666666667</v>
      </c>
      <c r="N39" s="69">
        <f t="shared" si="5"/>
        <v>99.984133873456784</v>
      </c>
      <c r="O39" s="69">
        <f t="shared" si="6"/>
        <v>99.978587962962962</v>
      </c>
      <c r="P39" s="70">
        <f t="shared" si="7"/>
        <v>0.30833333333333335</v>
      </c>
      <c r="Q39" s="69">
        <f t="shared" si="8"/>
        <v>0.15416666666666667</v>
      </c>
      <c r="R39" s="69">
        <f t="shared" si="9"/>
        <v>99.984133873456784</v>
      </c>
      <c r="S39" s="69">
        <f t="shared" si="10"/>
        <v>99.978587962962962</v>
      </c>
    </row>
    <row r="40" spans="1:19" s="71" customFormat="1" ht="27.75" customHeight="1" x14ac:dyDescent="0.25">
      <c r="A40" s="65">
        <v>32</v>
      </c>
      <c r="B40" s="65" t="s">
        <v>81</v>
      </c>
      <c r="C40" s="21">
        <v>13</v>
      </c>
      <c r="D40" s="21">
        <v>13</v>
      </c>
      <c r="E40" s="21">
        <v>665</v>
      </c>
      <c r="F40" s="74">
        <v>0.9159722222222223</v>
      </c>
      <c r="G40" s="67">
        <f t="shared" si="0"/>
        <v>0.9159722222222223</v>
      </c>
      <c r="H40" s="74">
        <v>7.9562499999999998</v>
      </c>
      <c r="I40" s="74">
        <v>3.245138888888889</v>
      </c>
      <c r="J40" s="68">
        <f t="shared" si="1"/>
        <v>11.201388888888889</v>
      </c>
      <c r="K40" s="68">
        <f t="shared" si="2"/>
        <v>11.201388888888889</v>
      </c>
      <c r="L40" s="69">
        <f t="shared" si="3"/>
        <v>12.117361111111112</v>
      </c>
      <c r="M40" s="69">
        <f t="shared" si="4"/>
        <v>0.93210470085470098</v>
      </c>
      <c r="N40" s="69">
        <f t="shared" si="5"/>
        <v>99.880327041785378</v>
      </c>
      <c r="O40" s="69">
        <f t="shared" si="6"/>
        <v>99.870541013770179</v>
      </c>
      <c r="P40" s="70">
        <f t="shared" si="7"/>
        <v>12.117361111111112</v>
      </c>
      <c r="Q40" s="69">
        <f t="shared" si="8"/>
        <v>0.93210470085470098</v>
      </c>
      <c r="R40" s="69">
        <f t="shared" si="9"/>
        <v>99.880327041785378</v>
      </c>
      <c r="S40" s="69">
        <f t="shared" si="10"/>
        <v>99.870541013770179</v>
      </c>
    </row>
    <row r="41" spans="1:19" s="71" customFormat="1" ht="27.75" customHeight="1" x14ac:dyDescent="0.25">
      <c r="A41" s="65">
        <v>33</v>
      </c>
      <c r="B41" s="89" t="s">
        <v>82</v>
      </c>
      <c r="C41" s="11">
        <v>3</v>
      </c>
      <c r="D41" s="90">
        <v>3</v>
      </c>
      <c r="E41" s="91">
        <v>91</v>
      </c>
      <c r="F41" s="92">
        <v>1.7361111111111112E-2</v>
      </c>
      <c r="G41" s="67">
        <f t="shared" si="0"/>
        <v>1.7361111111111112E-2</v>
      </c>
      <c r="H41" s="84">
        <v>0.67569444444444449</v>
      </c>
      <c r="I41" s="84">
        <v>0.40208333333333335</v>
      </c>
      <c r="J41" s="68">
        <f t="shared" si="1"/>
        <v>1.0777777777777779</v>
      </c>
      <c r="K41" s="68">
        <f t="shared" si="2"/>
        <v>1.0777777777777779</v>
      </c>
      <c r="L41" s="69">
        <f t="shared" si="3"/>
        <v>1.0951388888888891</v>
      </c>
      <c r="M41" s="69">
        <f t="shared" si="4"/>
        <v>0.36504629629629637</v>
      </c>
      <c r="N41" s="69">
        <f t="shared" si="5"/>
        <v>99.950102880658449</v>
      </c>
      <c r="O41" s="69">
        <f t="shared" si="6"/>
        <v>99.949299125514401</v>
      </c>
      <c r="P41" s="70">
        <f t="shared" si="7"/>
        <v>1.0951388888888891</v>
      </c>
      <c r="Q41" s="69">
        <f t="shared" si="8"/>
        <v>0.36504629629629637</v>
      </c>
      <c r="R41" s="69">
        <f t="shared" si="9"/>
        <v>99.950102880658449</v>
      </c>
      <c r="S41" s="69">
        <f t="shared" si="10"/>
        <v>99.949299125514415</v>
      </c>
    </row>
    <row r="42" spans="1:19" s="71" customFormat="1" ht="27.75" customHeight="1" x14ac:dyDescent="0.25">
      <c r="A42" s="65">
        <v>34</v>
      </c>
      <c r="B42" s="65" t="s">
        <v>83</v>
      </c>
      <c r="C42" s="11">
        <v>1</v>
      </c>
      <c r="D42" s="93">
        <v>1</v>
      </c>
      <c r="E42" s="91">
        <v>21</v>
      </c>
      <c r="F42" s="84">
        <v>0.4826388888888889</v>
      </c>
      <c r="G42" s="67">
        <f t="shared" si="0"/>
        <v>0.4826388888888889</v>
      </c>
      <c r="H42" s="84">
        <v>0.2673611111111111</v>
      </c>
      <c r="I42" s="84">
        <v>7.2916666666666671E-2</v>
      </c>
      <c r="J42" s="68">
        <f t="shared" si="1"/>
        <v>0.34027777777777779</v>
      </c>
      <c r="K42" s="68">
        <f t="shared" si="2"/>
        <v>0.34027777777777779</v>
      </c>
      <c r="L42" s="69">
        <f t="shared" si="3"/>
        <v>0.82291666666666674</v>
      </c>
      <c r="M42" s="69">
        <f t="shared" si="4"/>
        <v>0.82291666666666674</v>
      </c>
      <c r="N42" s="69">
        <f t="shared" si="5"/>
        <v>99.95273919753086</v>
      </c>
      <c r="O42" s="69">
        <f t="shared" si="6"/>
        <v>99.885706018518533</v>
      </c>
      <c r="P42" s="70">
        <f t="shared" si="7"/>
        <v>0.82291666666666674</v>
      </c>
      <c r="Q42" s="69">
        <f t="shared" si="8"/>
        <v>0.82291666666666674</v>
      </c>
      <c r="R42" s="69">
        <f t="shared" si="9"/>
        <v>99.95273919753086</v>
      </c>
      <c r="S42" s="69">
        <f t="shared" si="10"/>
        <v>99.885706018518533</v>
      </c>
    </row>
    <row r="43" spans="1:19" s="71" customFormat="1" ht="27.75" customHeight="1" x14ac:dyDescent="0.25">
      <c r="A43" s="65">
        <v>35</v>
      </c>
      <c r="B43" s="65" t="s">
        <v>84</v>
      </c>
      <c r="C43" s="11">
        <v>1</v>
      </c>
      <c r="D43" s="93">
        <v>1</v>
      </c>
      <c r="E43" s="91">
        <v>146</v>
      </c>
      <c r="F43" s="84">
        <v>5.9027777777777783E-2</v>
      </c>
      <c r="G43" s="67">
        <f t="shared" si="0"/>
        <v>5.9027777777777783E-2</v>
      </c>
      <c r="H43" s="84">
        <v>1.086111111111111</v>
      </c>
      <c r="I43" s="84">
        <v>0.76388888888888884</v>
      </c>
      <c r="J43" s="68">
        <f t="shared" si="1"/>
        <v>1.8499999999999999</v>
      </c>
      <c r="K43" s="68">
        <f t="shared" si="2"/>
        <v>1.8499999999999999</v>
      </c>
      <c r="L43" s="69">
        <f t="shared" si="3"/>
        <v>1.9090277777777775</v>
      </c>
      <c r="M43" s="69">
        <f t="shared" si="4"/>
        <v>1.9090277777777775</v>
      </c>
      <c r="N43" s="69">
        <f t="shared" si="5"/>
        <v>99.743055555555543</v>
      </c>
      <c r="O43" s="69">
        <f t="shared" si="6"/>
        <v>99.734857253086432</v>
      </c>
      <c r="P43" s="70">
        <f t="shared" si="7"/>
        <v>1.9090277777777775</v>
      </c>
      <c r="Q43" s="69">
        <f t="shared" si="8"/>
        <v>1.9090277777777775</v>
      </c>
      <c r="R43" s="69">
        <f t="shared" si="9"/>
        <v>99.743055555555543</v>
      </c>
      <c r="S43" s="69">
        <f t="shared" si="10"/>
        <v>99.734857253086417</v>
      </c>
    </row>
    <row r="44" spans="1:19" s="71" customFormat="1" ht="27.75" customHeight="1" x14ac:dyDescent="0.25">
      <c r="A44" s="65">
        <v>36</v>
      </c>
      <c r="B44" s="65" t="s">
        <v>85</v>
      </c>
      <c r="C44" s="11">
        <v>1</v>
      </c>
      <c r="D44" s="93">
        <v>1</v>
      </c>
      <c r="E44" s="91">
        <v>71</v>
      </c>
      <c r="F44" s="84">
        <v>0.17708333333333334</v>
      </c>
      <c r="G44" s="67">
        <f t="shared" si="0"/>
        <v>0.17708333333333334</v>
      </c>
      <c r="H44" s="84">
        <v>0.58680555555555558</v>
      </c>
      <c r="I44" s="84">
        <v>0.33680555555555558</v>
      </c>
      <c r="J44" s="68">
        <f t="shared" si="1"/>
        <v>0.92361111111111116</v>
      </c>
      <c r="K44" s="68">
        <f t="shared" si="2"/>
        <v>0.92361111111111116</v>
      </c>
      <c r="L44" s="69">
        <f t="shared" si="3"/>
        <v>1.1006944444444444</v>
      </c>
      <c r="M44" s="69">
        <f t="shared" si="4"/>
        <v>1.1006944444444444</v>
      </c>
      <c r="N44" s="69">
        <f t="shared" si="5"/>
        <v>99.871720679012356</v>
      </c>
      <c r="O44" s="69">
        <f t="shared" si="6"/>
        <v>99.847125771604937</v>
      </c>
      <c r="P44" s="70">
        <f t="shared" si="7"/>
        <v>1.1006944444444444</v>
      </c>
      <c r="Q44" s="69">
        <f t="shared" si="8"/>
        <v>1.1006944444444444</v>
      </c>
      <c r="R44" s="69">
        <f t="shared" si="9"/>
        <v>99.871720679012356</v>
      </c>
      <c r="S44" s="69">
        <f t="shared" si="10"/>
        <v>99.847125771604922</v>
      </c>
    </row>
    <row r="45" spans="1:19" s="71" customFormat="1" ht="27.75" customHeight="1" x14ac:dyDescent="0.25">
      <c r="A45" s="65">
        <v>37</v>
      </c>
      <c r="B45" s="65" t="s">
        <v>86</v>
      </c>
      <c r="C45" s="21">
        <v>3</v>
      </c>
      <c r="D45" s="93">
        <v>3</v>
      </c>
      <c r="E45" s="91">
        <v>170</v>
      </c>
      <c r="F45" s="84">
        <v>0.11458333333333333</v>
      </c>
      <c r="G45" s="67">
        <f t="shared" si="0"/>
        <v>0.11458333333333333</v>
      </c>
      <c r="H45" s="84">
        <v>1.4652777777777779</v>
      </c>
      <c r="I45" s="84">
        <v>0.44444444444444448</v>
      </c>
      <c r="J45" s="68">
        <f t="shared" si="1"/>
        <v>1.9097222222222223</v>
      </c>
      <c r="K45" s="68">
        <f t="shared" si="2"/>
        <v>1.9097222222222223</v>
      </c>
      <c r="L45" s="69">
        <f t="shared" si="3"/>
        <v>2.0243055555555558</v>
      </c>
      <c r="M45" s="69">
        <f t="shared" si="4"/>
        <v>0.6747685185185186</v>
      </c>
      <c r="N45" s="69">
        <f t="shared" si="5"/>
        <v>99.911586934156389</v>
      </c>
      <c r="O45" s="69">
        <f t="shared" si="6"/>
        <v>99.906282150205755</v>
      </c>
      <c r="P45" s="70">
        <f t="shared" si="7"/>
        <v>2.0243055555555558</v>
      </c>
      <c r="Q45" s="69">
        <f t="shared" si="8"/>
        <v>0.6747685185185186</v>
      </c>
      <c r="R45" s="69">
        <f t="shared" si="9"/>
        <v>99.911586934156389</v>
      </c>
      <c r="S45" s="69">
        <f t="shared" si="10"/>
        <v>99.906282150205755</v>
      </c>
    </row>
    <row r="46" spans="1:19" s="71" customFormat="1" ht="27.75" customHeight="1" x14ac:dyDescent="0.25">
      <c r="A46" s="65">
        <v>38</v>
      </c>
      <c r="B46" s="65" t="s">
        <v>87</v>
      </c>
      <c r="C46" s="21">
        <v>4</v>
      </c>
      <c r="D46" s="93">
        <v>4</v>
      </c>
      <c r="E46" s="91">
        <v>194</v>
      </c>
      <c r="F46" s="84">
        <v>0.25</v>
      </c>
      <c r="G46" s="67">
        <f t="shared" si="0"/>
        <v>0.25</v>
      </c>
      <c r="H46" s="84">
        <v>1.34375</v>
      </c>
      <c r="I46" s="84">
        <v>0.89930555555555547</v>
      </c>
      <c r="J46" s="68">
        <f t="shared" si="1"/>
        <v>2.2430555555555554</v>
      </c>
      <c r="K46" s="68">
        <f t="shared" si="2"/>
        <v>2.2430555555555554</v>
      </c>
      <c r="L46" s="69">
        <f t="shared" si="3"/>
        <v>2.4930555555555554</v>
      </c>
      <c r="M46" s="69">
        <f t="shared" si="4"/>
        <v>0.62326388888888884</v>
      </c>
      <c r="N46" s="69">
        <f t="shared" si="5"/>
        <v>99.922116126543202</v>
      </c>
      <c r="O46" s="69">
        <f t="shared" si="6"/>
        <v>99.913435570987659</v>
      </c>
      <c r="P46" s="70">
        <f t="shared" si="7"/>
        <v>2.4930555555555554</v>
      </c>
      <c r="Q46" s="69">
        <f t="shared" si="8"/>
        <v>0.62326388888888884</v>
      </c>
      <c r="R46" s="69">
        <f t="shared" si="9"/>
        <v>99.922116126543202</v>
      </c>
      <c r="S46" s="69">
        <f t="shared" si="10"/>
        <v>99.913435570987659</v>
      </c>
    </row>
    <row r="47" spans="1:19" s="71" customFormat="1" ht="27.75" customHeight="1" x14ac:dyDescent="0.25">
      <c r="A47" s="65">
        <v>39</v>
      </c>
      <c r="B47" s="65" t="s">
        <v>88</v>
      </c>
      <c r="C47" s="11">
        <v>24</v>
      </c>
      <c r="D47" s="66">
        <v>24</v>
      </c>
      <c r="E47" s="75">
        <v>1349</v>
      </c>
      <c r="F47" s="84">
        <v>2.8932870370370369</v>
      </c>
      <c r="G47" s="67">
        <f t="shared" si="0"/>
        <v>2.8932870370370369</v>
      </c>
      <c r="H47" s="84">
        <v>19.009722222222223</v>
      </c>
      <c r="I47" s="84">
        <v>16.300694444444442</v>
      </c>
      <c r="J47" s="68">
        <f t="shared" si="1"/>
        <v>35.310416666666669</v>
      </c>
      <c r="K47" s="68">
        <f t="shared" si="2"/>
        <v>35.310416666666669</v>
      </c>
      <c r="L47" s="69">
        <f t="shared" si="3"/>
        <v>38.203703703703702</v>
      </c>
      <c r="M47" s="69">
        <f t="shared" si="4"/>
        <v>1.591820987654321</v>
      </c>
      <c r="N47" s="69">
        <f t="shared" si="5"/>
        <v>99.795657310956784</v>
      </c>
      <c r="O47" s="69">
        <f t="shared" si="6"/>
        <v>99.778913751714668</v>
      </c>
      <c r="P47" s="70">
        <f t="shared" si="7"/>
        <v>38.203703703703702</v>
      </c>
      <c r="Q47" s="69">
        <f t="shared" si="8"/>
        <v>1.591820987654321</v>
      </c>
      <c r="R47" s="69">
        <f t="shared" si="9"/>
        <v>99.795657310956784</v>
      </c>
      <c r="S47" s="69">
        <f t="shared" si="10"/>
        <v>99.778913751714683</v>
      </c>
    </row>
    <row r="48" spans="1:19" s="71" customFormat="1" ht="27.75" customHeight="1" x14ac:dyDescent="0.25">
      <c r="A48" s="65">
        <v>40</v>
      </c>
      <c r="B48" s="65" t="s">
        <v>89</v>
      </c>
      <c r="C48" s="11">
        <v>8</v>
      </c>
      <c r="D48" s="66">
        <v>8</v>
      </c>
      <c r="E48" s="75">
        <v>423</v>
      </c>
      <c r="F48" s="84">
        <v>3.3680555555555554</v>
      </c>
      <c r="G48" s="67">
        <f t="shared" si="0"/>
        <v>3.3680555555555554</v>
      </c>
      <c r="H48" s="84">
        <v>3.2395833333333335</v>
      </c>
      <c r="I48" s="84">
        <v>7.3993055555555562</v>
      </c>
      <c r="J48" s="68">
        <f t="shared" si="1"/>
        <v>10.638888888888889</v>
      </c>
      <c r="K48" s="68">
        <f t="shared" si="2"/>
        <v>10.638888888888889</v>
      </c>
      <c r="L48" s="69">
        <f t="shared" si="3"/>
        <v>14.006944444444445</v>
      </c>
      <c r="M48" s="69">
        <f t="shared" si="4"/>
        <v>1.7508680555555556</v>
      </c>
      <c r="N48" s="69">
        <f t="shared" si="5"/>
        <v>99.815297067901241</v>
      </c>
      <c r="O48" s="69">
        <f t="shared" si="6"/>
        <v>99.756823881172835</v>
      </c>
      <c r="P48" s="70">
        <f t="shared" si="7"/>
        <v>14.006944444444445</v>
      </c>
      <c r="Q48" s="69">
        <f t="shared" si="8"/>
        <v>1.7508680555555556</v>
      </c>
      <c r="R48" s="69">
        <f t="shared" si="9"/>
        <v>99.815297067901241</v>
      </c>
      <c r="S48" s="69">
        <f t="shared" si="10"/>
        <v>99.756823881172849</v>
      </c>
    </row>
    <row r="49" spans="1:22" s="71" customFormat="1" ht="27.75" customHeight="1" x14ac:dyDescent="0.25">
      <c r="A49" s="65">
        <v>41</v>
      </c>
      <c r="B49" s="65" t="s">
        <v>90</v>
      </c>
      <c r="C49" s="11">
        <v>11</v>
      </c>
      <c r="D49" s="66">
        <v>11</v>
      </c>
      <c r="E49" s="75">
        <v>386</v>
      </c>
      <c r="F49" s="84">
        <v>2.7604166666666665</v>
      </c>
      <c r="G49" s="67">
        <f t="shared" si="0"/>
        <v>2.7604166666666665</v>
      </c>
      <c r="H49" s="84">
        <v>5.1791666666666663</v>
      </c>
      <c r="I49" s="84">
        <v>18.150694444444444</v>
      </c>
      <c r="J49" s="68">
        <f t="shared" si="1"/>
        <v>23.329861111111111</v>
      </c>
      <c r="K49" s="68">
        <f t="shared" si="2"/>
        <v>23.329861111111111</v>
      </c>
      <c r="L49" s="69">
        <f t="shared" si="3"/>
        <v>26.090277777777779</v>
      </c>
      <c r="M49" s="69">
        <f t="shared" si="4"/>
        <v>2.3718434343434343</v>
      </c>
      <c r="N49" s="69">
        <f t="shared" si="5"/>
        <v>99.705431046576876</v>
      </c>
      <c r="O49" s="69">
        <f t="shared" si="6"/>
        <v>99.670577300785638</v>
      </c>
      <c r="P49" s="70">
        <f t="shared" si="7"/>
        <v>26.090277777777779</v>
      </c>
      <c r="Q49" s="69">
        <f t="shared" si="8"/>
        <v>2.3718434343434343</v>
      </c>
      <c r="R49" s="69">
        <f t="shared" si="9"/>
        <v>99.705431046576876</v>
      </c>
      <c r="S49" s="69">
        <f t="shared" si="10"/>
        <v>99.670577300785638</v>
      </c>
    </row>
    <row r="50" spans="1:22" s="103" customFormat="1" ht="27.75" customHeight="1" x14ac:dyDescent="0.25">
      <c r="A50" s="94"/>
      <c r="B50" s="95" t="s">
        <v>91</v>
      </c>
      <c r="C50" s="96">
        <f t="shared" ref="C50:I50" si="11">SUM(C8:C49)</f>
        <v>167</v>
      </c>
      <c r="D50" s="96">
        <f t="shared" si="11"/>
        <v>166</v>
      </c>
      <c r="E50" s="96">
        <f t="shared" si="11"/>
        <v>6749</v>
      </c>
      <c r="F50" s="97">
        <f t="shared" si="11"/>
        <v>25.371064814814819</v>
      </c>
      <c r="G50" s="98">
        <f t="shared" si="11"/>
        <v>25.371064814814819</v>
      </c>
      <c r="H50" s="99">
        <f t="shared" si="11"/>
        <v>76.380972222222226</v>
      </c>
      <c r="I50" s="99">
        <f t="shared" si="11"/>
        <v>82.280416666666653</v>
      </c>
      <c r="J50" s="99">
        <f>H50+I50</f>
        <v>158.66138888888889</v>
      </c>
      <c r="K50" s="98">
        <f>SUM(K8:K49)</f>
        <v>158.66138888888889</v>
      </c>
      <c r="L50" s="100">
        <f>SUM(L8:L49)</f>
        <v>184.03245370370374</v>
      </c>
      <c r="M50" s="101">
        <f>L50/C50</f>
        <v>1.101990740740741</v>
      </c>
      <c r="N50" s="101">
        <f>+((C50*24*30)-J50)/(C50*24*30)*100</f>
        <v>99.868046083758415</v>
      </c>
      <c r="O50" s="101">
        <f>+((C50*24*30)-L50)/(C50*24*30)*100</f>
        <v>99.846945730452674</v>
      </c>
      <c r="P50" s="102">
        <f>+G50+K50</f>
        <v>184.03245370370371</v>
      </c>
      <c r="Q50" s="101">
        <f>P50/C50</f>
        <v>1.1019907407407408</v>
      </c>
      <c r="R50" s="101">
        <f>+((C50*24*30)-K50)/(C50*24*30)*100</f>
        <v>99.868046083758415</v>
      </c>
      <c r="S50" s="101">
        <f>+((C50*24*30)-(G50+K50))*100/(C50*24*30)</f>
        <v>99.846945730452674</v>
      </c>
    </row>
    <row r="51" spans="1:22" s="53" customFormat="1" ht="185.25" customHeight="1" x14ac:dyDescent="0.35">
      <c r="A51" s="398" t="s">
        <v>92</v>
      </c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V51" s="186"/>
    </row>
    <row r="52" spans="1:22" s="53" customFormat="1" ht="135.75" customHeight="1" x14ac:dyDescent="0.35">
      <c r="A52" s="399" t="s">
        <v>93</v>
      </c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4" zoomScale="60" workbookViewId="0">
      <selection activeCell="M14" sqref="M14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" style="5" customWidth="1"/>
    <col min="5" max="5" width="13.28515625" style="5" customWidth="1"/>
    <col min="6" max="6" width="11.42578125" style="5" customWidth="1"/>
    <col min="7" max="7" width="14.28515625" style="5" customWidth="1"/>
    <col min="8" max="8" width="16.7109375" style="5" customWidth="1"/>
    <col min="9" max="9" width="15.85546875" style="5" customWidth="1"/>
    <col min="10" max="10" width="15" style="5" customWidth="1"/>
    <col min="11" max="11" width="16.140625" style="5" customWidth="1"/>
    <col min="12" max="12" width="17.5703125" style="301" customWidth="1"/>
    <col min="13" max="13" width="14.28515625" style="5" customWidth="1"/>
    <col min="14" max="14" width="15.140625" style="5" customWidth="1"/>
    <col min="15" max="15" width="15.5703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311"/>
      <c r="E2" s="4"/>
      <c r="F2" s="311"/>
      <c r="G2" s="311"/>
      <c r="H2" s="311"/>
      <c r="I2" s="311"/>
      <c r="J2" s="311"/>
      <c r="K2" s="311"/>
      <c r="L2" s="300"/>
      <c r="M2" s="311"/>
      <c r="N2" s="311"/>
      <c r="O2" s="311"/>
      <c r="P2" s="311"/>
      <c r="Q2" s="370" t="s">
        <v>2</v>
      </c>
      <c r="R2" s="370"/>
      <c r="S2" s="370"/>
    </row>
    <row r="3" spans="1:25" ht="69" customHeight="1" x14ac:dyDescent="0.2">
      <c r="A3" s="371" t="s">
        <v>233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239</v>
      </c>
      <c r="F4" s="374" t="s">
        <v>240</v>
      </c>
      <c r="G4" s="374" t="s">
        <v>166</v>
      </c>
      <c r="H4" s="378" t="s">
        <v>230</v>
      </c>
      <c r="I4" s="378"/>
      <c r="J4" s="378"/>
      <c r="K4" s="379" t="s">
        <v>169</v>
      </c>
      <c r="L4" s="373" t="s">
        <v>231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310" t="s">
        <v>18</v>
      </c>
      <c r="I6" s="310" t="s">
        <v>19</v>
      </c>
      <c r="J6" s="310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129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44.25" customHeight="1" x14ac:dyDescent="0.2">
      <c r="A8" s="11">
        <v>1</v>
      </c>
      <c r="B8" s="11" t="s">
        <v>33</v>
      </c>
      <c r="C8" s="200">
        <v>53</v>
      </c>
      <c r="D8" s="200">
        <v>53</v>
      </c>
      <c r="E8" s="201">
        <v>1368</v>
      </c>
      <c r="F8" s="202">
        <v>8.2611111111111111</v>
      </c>
      <c r="G8" s="203">
        <f>'OCT-19 Anx- I '!G8+F8</f>
        <v>103.96944444444443</v>
      </c>
      <c r="H8" s="203">
        <v>12.421527777777779</v>
      </c>
      <c r="I8" s="203">
        <v>4.4666666666666668</v>
      </c>
      <c r="J8" s="203">
        <f t="shared" ref="J8:J14" si="0">H8+I8</f>
        <v>16.888194444444444</v>
      </c>
      <c r="K8" s="204">
        <f>'OCT-19 Anx- I '!K8+J8</f>
        <v>262.69444444444451</v>
      </c>
      <c r="L8" s="210">
        <f t="shared" ref="L8:L13" si="1">+F8+J8</f>
        <v>25.149305555555557</v>
      </c>
      <c r="M8" s="204">
        <f>L8/C8</f>
        <v>0.47451519916142559</v>
      </c>
      <c r="N8" s="205">
        <f t="shared" ref="N8:N14" si="2">+((C8*24*30)-J8)/(C8*24*30)*100</f>
        <v>99.955743725250414</v>
      </c>
      <c r="O8" s="205">
        <f t="shared" ref="O8:O14" si="3">+((C8*24*30)-L8)/(C8*24*30)*100</f>
        <v>99.934095111227577</v>
      </c>
      <c r="P8" s="206">
        <f>+G8+K8</f>
        <v>366.66388888888895</v>
      </c>
      <c r="Q8" s="204">
        <f t="shared" ref="Q8:Q14" si="4">P8/C8</f>
        <v>6.9181865828092253</v>
      </c>
      <c r="R8" s="205">
        <f t="shared" ref="R8:R14" si="5">+((C8*24*30)-K8)/(C8*24*30)*100</f>
        <v>99.311597367808062</v>
      </c>
      <c r="S8" s="205">
        <f t="shared" ref="S8:S14" si="6">+((C8*24*30)-(G8+K8))*100/(C8*24*30)</f>
        <v>99.03914075238761</v>
      </c>
      <c r="U8" s="11">
        <v>44</v>
      </c>
      <c r="V8" s="11">
        <v>45</v>
      </c>
      <c r="W8" s="19">
        <v>450</v>
      </c>
      <c r="X8" s="20">
        <v>5.239583333333333</v>
      </c>
      <c r="Y8" s="20" t="e">
        <f>X8+'[2]JAN-2019  -I'!Y8</f>
        <v>#REF!</v>
      </c>
    </row>
    <row r="9" spans="1:25" s="26" customFormat="1" ht="42" customHeight="1" x14ac:dyDescent="0.2">
      <c r="A9" s="21">
        <v>2</v>
      </c>
      <c r="B9" s="21" t="s">
        <v>34</v>
      </c>
      <c r="C9" s="207">
        <v>8</v>
      </c>
      <c r="D9" s="207">
        <v>8</v>
      </c>
      <c r="E9" s="208">
        <v>247</v>
      </c>
      <c r="F9" s="209">
        <v>0.25347222222222221</v>
      </c>
      <c r="G9" s="203">
        <f>'OCT-19 Anx- I '!G9+F9</f>
        <v>2.3444444444444446</v>
      </c>
      <c r="H9" s="209">
        <v>2.8993055555555554</v>
      </c>
      <c r="I9" s="209">
        <v>1.1979166666666667</v>
      </c>
      <c r="J9" s="210">
        <f t="shared" si="0"/>
        <v>4.0972222222222223</v>
      </c>
      <c r="K9" s="204">
        <f>'OCT-19 Anx- I '!K9+J9</f>
        <v>63.549305555555549</v>
      </c>
      <c r="L9" s="210">
        <f t="shared" si="1"/>
        <v>4.3506944444444446</v>
      </c>
      <c r="M9" s="210">
        <f t="shared" ref="M9:M14" si="7">L9/C9</f>
        <v>0.54383680555555558</v>
      </c>
      <c r="N9" s="205">
        <f t="shared" si="2"/>
        <v>99.928867669753075</v>
      </c>
      <c r="O9" s="205">
        <f t="shared" si="3"/>
        <v>99.924467110339506</v>
      </c>
      <c r="P9" s="212">
        <f t="shared" ref="P9:P14" si="8">+G9+K9</f>
        <v>65.893749999999997</v>
      </c>
      <c r="Q9" s="210">
        <f t="shared" si="4"/>
        <v>8.2367187499999996</v>
      </c>
      <c r="R9" s="205">
        <f t="shared" si="5"/>
        <v>98.896713445216051</v>
      </c>
      <c r="S9" s="205">
        <f t="shared" si="6"/>
        <v>98.856011284722229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X9+'[2]JAN-2019  -I'!Y9</f>
        <v>#REF!</v>
      </c>
    </row>
    <row r="10" spans="1:25" s="26" customFormat="1" ht="45.75" customHeight="1" x14ac:dyDescent="0.2">
      <c r="A10" s="21">
        <v>3</v>
      </c>
      <c r="B10" s="21" t="s">
        <v>35</v>
      </c>
      <c r="C10" s="213">
        <v>17</v>
      </c>
      <c r="D10" s="213">
        <v>17</v>
      </c>
      <c r="E10" s="213">
        <v>705</v>
      </c>
      <c r="F10" s="214">
        <v>1.0416666666666666E-2</v>
      </c>
      <c r="G10" s="203">
        <f>'OCT-19 Anx- I '!G10+F10</f>
        <v>1.0319444444444446</v>
      </c>
      <c r="H10" s="214">
        <v>9.2673611111111107</v>
      </c>
      <c r="I10" s="214">
        <v>1.8819444444444444</v>
      </c>
      <c r="J10" s="210">
        <f t="shared" si="0"/>
        <v>11.149305555555555</v>
      </c>
      <c r="K10" s="204">
        <f>'OCT-19 Anx- I '!K10+J10</f>
        <v>140.14930555555554</v>
      </c>
      <c r="L10" s="210">
        <f t="shared" si="1"/>
        <v>11.159722222222221</v>
      </c>
      <c r="M10" s="210">
        <f t="shared" si="7"/>
        <v>0.65645424836601307</v>
      </c>
      <c r="N10" s="205">
        <f t="shared" si="2"/>
        <v>99.908910902323896</v>
      </c>
      <c r="O10" s="205">
        <f t="shared" si="3"/>
        <v>99.908825798838052</v>
      </c>
      <c r="P10" s="212">
        <f t="shared" si="8"/>
        <v>141.18124999999998</v>
      </c>
      <c r="Q10" s="210">
        <f t="shared" si="4"/>
        <v>8.304779411764704</v>
      </c>
      <c r="R10" s="205">
        <f t="shared" si="5"/>
        <v>98.854989333696452</v>
      </c>
      <c r="S10" s="205">
        <f t="shared" si="6"/>
        <v>98.846558415032675</v>
      </c>
      <c r="U10" s="11">
        <v>17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44.25" customHeight="1" x14ac:dyDescent="0.2">
      <c r="A11" s="11">
        <v>4</v>
      </c>
      <c r="B11" s="11" t="s">
        <v>36</v>
      </c>
      <c r="C11" s="215">
        <v>4</v>
      </c>
      <c r="D11" s="215">
        <v>4</v>
      </c>
      <c r="E11" s="216">
        <v>171</v>
      </c>
      <c r="F11" s="202">
        <v>0</v>
      </c>
      <c r="G11" s="203">
        <f>'OCT-19 Anx- I '!G11+F11</f>
        <v>3.1687500000000002</v>
      </c>
      <c r="H11" s="202">
        <v>1.6076388888888891</v>
      </c>
      <c r="I11" s="202">
        <v>0.63194444444444442</v>
      </c>
      <c r="J11" s="204">
        <f t="shared" si="0"/>
        <v>2.2395833333333335</v>
      </c>
      <c r="K11" s="204">
        <f>'OCT-19 Anx- I '!K11+J11</f>
        <v>44.177777777777784</v>
      </c>
      <c r="L11" s="210">
        <f t="shared" si="1"/>
        <v>2.2395833333333335</v>
      </c>
      <c r="M11" s="204">
        <f t="shared" si="7"/>
        <v>0.55989583333333337</v>
      </c>
      <c r="N11" s="205">
        <f t="shared" si="2"/>
        <v>99.92223668981481</v>
      </c>
      <c r="O11" s="205">
        <f t="shared" si="3"/>
        <v>99.92223668981481</v>
      </c>
      <c r="P11" s="206">
        <f t="shared" si="8"/>
        <v>47.346527777777787</v>
      </c>
      <c r="Q11" s="204">
        <f t="shared" si="4"/>
        <v>11.836631944444447</v>
      </c>
      <c r="R11" s="205">
        <f t="shared" si="5"/>
        <v>98.466049382716051</v>
      </c>
      <c r="S11" s="205">
        <f t="shared" si="6"/>
        <v>98.356023341049394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48" customHeight="1" x14ac:dyDescent="0.2">
      <c r="A12" s="21">
        <v>5</v>
      </c>
      <c r="B12" s="21" t="s">
        <v>37</v>
      </c>
      <c r="C12" s="217">
        <v>27</v>
      </c>
      <c r="D12" s="213">
        <v>27</v>
      </c>
      <c r="E12" s="213">
        <v>785</v>
      </c>
      <c r="F12" s="214">
        <v>0.26805555555555555</v>
      </c>
      <c r="G12" s="203">
        <f>'OCT-19 Anx- I '!G12+F12</f>
        <v>23.461805555555561</v>
      </c>
      <c r="H12" s="214">
        <v>9.1222222222222218</v>
      </c>
      <c r="I12" s="214">
        <v>2.776388888888889</v>
      </c>
      <c r="J12" s="204">
        <f t="shared" si="0"/>
        <v>11.89861111111111</v>
      </c>
      <c r="K12" s="204">
        <f>'OCT-19 Anx- I '!K12+J12</f>
        <v>149.35240740740738</v>
      </c>
      <c r="L12" s="210">
        <f t="shared" si="1"/>
        <v>12.166666666666666</v>
      </c>
      <c r="M12" s="204">
        <f t="shared" si="7"/>
        <v>0.45061728395061729</v>
      </c>
      <c r="N12" s="205">
        <f t="shared" si="2"/>
        <v>99.938793152720621</v>
      </c>
      <c r="O12" s="205">
        <f t="shared" si="3"/>
        <v>99.937414266117969</v>
      </c>
      <c r="P12" s="206">
        <f t="shared" si="8"/>
        <v>172.81421296296296</v>
      </c>
      <c r="Q12" s="204">
        <f t="shared" si="4"/>
        <v>6.4005264060356648</v>
      </c>
      <c r="R12" s="205">
        <f t="shared" si="5"/>
        <v>99.231726299344601</v>
      </c>
      <c r="S12" s="205">
        <f t="shared" si="6"/>
        <v>99.111037999161709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45.75" customHeight="1" x14ac:dyDescent="0.2">
      <c r="A13" s="21">
        <v>6</v>
      </c>
      <c r="B13" s="21" t="s">
        <v>38</v>
      </c>
      <c r="C13" s="213">
        <v>28</v>
      </c>
      <c r="D13" s="213">
        <v>28</v>
      </c>
      <c r="E13" s="213">
        <v>835</v>
      </c>
      <c r="F13" s="218">
        <v>0.3611111111111111</v>
      </c>
      <c r="G13" s="203">
        <f>'OCT-19 Anx- I '!G13+F13</f>
        <v>4.0611111111111109</v>
      </c>
      <c r="H13" s="219">
        <v>10.452083333333333</v>
      </c>
      <c r="I13" s="219">
        <v>2.4368055555555554</v>
      </c>
      <c r="J13" s="210">
        <f t="shared" si="0"/>
        <v>12.888888888888888</v>
      </c>
      <c r="K13" s="204">
        <f>'OCT-19 Anx- I '!K13+J13</f>
        <v>214.38229166666667</v>
      </c>
      <c r="L13" s="210">
        <f t="shared" si="1"/>
        <v>13.249999999999998</v>
      </c>
      <c r="M13" s="210">
        <f t="shared" si="7"/>
        <v>0.47321428571428564</v>
      </c>
      <c r="N13" s="205">
        <f t="shared" si="2"/>
        <v>99.93606701940034</v>
      </c>
      <c r="O13" s="205">
        <f t="shared" si="3"/>
        <v>99.934275793650798</v>
      </c>
      <c r="P13" s="220">
        <f t="shared" si="8"/>
        <v>218.44340277777778</v>
      </c>
      <c r="Q13" s="210">
        <f t="shared" si="4"/>
        <v>7.8015500992063496</v>
      </c>
      <c r="R13" s="205">
        <f t="shared" si="5"/>
        <v>98.936595775462976</v>
      </c>
      <c r="S13" s="205">
        <f t="shared" si="6"/>
        <v>98.916451375110213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45" customHeight="1" x14ac:dyDescent="0.2">
      <c r="A14" s="382" t="s">
        <v>20</v>
      </c>
      <c r="B14" s="382"/>
      <c r="C14" s="221">
        <f t="shared" ref="C14:I14" si="9">SUM(C8:C13)</f>
        <v>137</v>
      </c>
      <c r="D14" s="221">
        <f t="shared" si="9"/>
        <v>137</v>
      </c>
      <c r="E14" s="221">
        <f t="shared" si="9"/>
        <v>4111</v>
      </c>
      <c r="F14" s="222">
        <f t="shared" si="9"/>
        <v>9.154166666666665</v>
      </c>
      <c r="G14" s="223">
        <f t="shared" si="9"/>
        <v>138.03749999999999</v>
      </c>
      <c r="H14" s="222">
        <f t="shared" si="9"/>
        <v>45.770138888888894</v>
      </c>
      <c r="I14" s="222">
        <f t="shared" si="9"/>
        <v>13.391666666666666</v>
      </c>
      <c r="J14" s="224">
        <f t="shared" si="0"/>
        <v>59.16180555555556</v>
      </c>
      <c r="K14" s="223">
        <f>SUM(K8:K13)</f>
        <v>874.30553240740744</v>
      </c>
      <c r="L14" s="222">
        <f>SUM(L8:L13)</f>
        <v>68.315972222222214</v>
      </c>
      <c r="M14" s="224">
        <f t="shared" si="7"/>
        <v>0.49865673154906726</v>
      </c>
      <c r="N14" s="222">
        <f t="shared" si="2"/>
        <v>99.940022500450567</v>
      </c>
      <c r="O14" s="222">
        <f t="shared" si="3"/>
        <v>99.930742120618191</v>
      </c>
      <c r="P14" s="225">
        <f t="shared" si="8"/>
        <v>1012.3430324074075</v>
      </c>
      <c r="Q14" s="222">
        <f t="shared" si="4"/>
        <v>7.389365200054069</v>
      </c>
      <c r="R14" s="222">
        <f t="shared" si="5"/>
        <v>99.113639971200925</v>
      </c>
      <c r="S14" s="222">
        <f t="shared" si="6"/>
        <v>98.973699277770265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234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5:12" ht="18.75" x14ac:dyDescent="0.2">
      <c r="E17" s="49"/>
    </row>
    <row r="18" spans="5:12" ht="18.75" x14ac:dyDescent="0.2">
      <c r="E18" s="11"/>
    </row>
    <row r="22" spans="5:12" ht="20.25" x14ac:dyDescent="0.3">
      <c r="H22" s="50"/>
      <c r="I22" s="50"/>
      <c r="J22" s="50"/>
      <c r="K22" s="50"/>
      <c r="L22" s="302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2" orientation="landscape" r:id="rId1"/>
  <headerFooter alignWithMargins="0">
    <oddFooter>&amp;L&amp;F format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2"/>
  <sheetViews>
    <sheetView view="pageBreakPreview" topLeftCell="A35" zoomScale="60" workbookViewId="0">
      <selection activeCell="K49" sqref="K49"/>
    </sheetView>
  </sheetViews>
  <sheetFormatPr defaultRowHeight="15.75" x14ac:dyDescent="0.25"/>
  <cols>
    <col min="1" max="1" width="4.140625" style="105" customWidth="1"/>
    <col min="2" max="2" width="17.28515625" style="104" bestFit="1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299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312"/>
      <c r="E2" s="55"/>
      <c r="F2" s="56"/>
      <c r="G2" s="57"/>
      <c r="H2" s="57"/>
      <c r="I2" s="57"/>
      <c r="J2" s="312"/>
      <c r="K2" s="312"/>
      <c r="L2" s="57"/>
      <c r="M2" s="312"/>
      <c r="N2" s="312"/>
      <c r="O2" s="312"/>
      <c r="P2" s="312"/>
      <c r="Q2" s="385"/>
      <c r="R2" s="385"/>
      <c r="S2" s="312"/>
    </row>
    <row r="3" spans="1:19" s="53" customFormat="1" ht="66.75" customHeight="1" x14ac:dyDescent="0.5">
      <c r="A3" s="386" t="s">
        <v>235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239</v>
      </c>
      <c r="F4" s="374" t="s">
        <v>240</v>
      </c>
      <c r="G4" s="374" t="s">
        <v>166</v>
      </c>
      <c r="H4" s="378" t="s">
        <v>230</v>
      </c>
      <c r="I4" s="378"/>
      <c r="J4" s="378"/>
      <c r="K4" s="379" t="s">
        <v>169</v>
      </c>
      <c r="L4" s="373" t="s">
        <v>231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310" t="s">
        <v>18</v>
      </c>
      <c r="I6" s="310" t="s">
        <v>19</v>
      </c>
      <c r="J6" s="310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2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242">
        <v>1</v>
      </c>
      <c r="B8" s="242" t="s">
        <v>49</v>
      </c>
      <c r="C8" s="242">
        <v>3</v>
      </c>
      <c r="D8" s="242">
        <v>3</v>
      </c>
      <c r="E8" s="244">
        <v>166</v>
      </c>
      <c r="F8" s="243">
        <v>1.7361111111111112E-2</v>
      </c>
      <c r="G8" s="243">
        <f>'OCT-2019 II'!G8+F8</f>
        <v>0.16458333333333333</v>
      </c>
      <c r="H8" s="243">
        <v>2.8020833333333335</v>
      </c>
      <c r="I8" s="243">
        <v>0.80902777777777779</v>
      </c>
      <c r="J8" s="258">
        <f>H8+I8</f>
        <v>3.6111111111111112</v>
      </c>
      <c r="K8" s="258">
        <f>'OCT-2019 II'!K8+J8</f>
        <v>33.65902777777778</v>
      </c>
      <c r="L8" s="289">
        <f>+F8+J8</f>
        <v>3.6284722222222223</v>
      </c>
      <c r="M8" s="259">
        <f>L8/C8</f>
        <v>1.2094907407407407</v>
      </c>
      <c r="N8" s="259">
        <f>+((C8*24*30)-J8)/(C8*24*30)*100</f>
        <v>99.832818930041142</v>
      </c>
      <c r="O8" s="259">
        <f>+((C8*24*30)-L8)/(C8*24*30)*100</f>
        <v>99.832015174897123</v>
      </c>
      <c r="P8" s="260">
        <f>+G8+K8</f>
        <v>33.823611111111113</v>
      </c>
      <c r="Q8" s="259">
        <f>P8/C8</f>
        <v>11.274537037037037</v>
      </c>
      <c r="R8" s="259">
        <f>+((C8*24*30)-K8)/(C8*24*30)*100</f>
        <v>98.441711676954739</v>
      </c>
      <c r="S8" s="259">
        <f>+((C8*24*30)-(G8+K8))*100/(C8*24*30)</f>
        <v>98.434092078189309</v>
      </c>
    </row>
    <row r="9" spans="1:19" s="71" customFormat="1" ht="27.75" customHeight="1" x14ac:dyDescent="0.25">
      <c r="A9" s="242">
        <v>2</v>
      </c>
      <c r="B9" s="242" t="s">
        <v>50</v>
      </c>
      <c r="C9" s="242">
        <v>1</v>
      </c>
      <c r="D9" s="242">
        <v>1</v>
      </c>
      <c r="E9" s="244">
        <v>49</v>
      </c>
      <c r="F9" s="243">
        <v>1.0416666666666666E-2</v>
      </c>
      <c r="G9" s="243">
        <f>'OCT-2019 II'!G9+F9</f>
        <v>0.1138888888888889</v>
      </c>
      <c r="H9" s="243">
        <v>0.68888888888888899</v>
      </c>
      <c r="I9" s="243">
        <v>0.51388888888888895</v>
      </c>
      <c r="J9" s="258">
        <f t="shared" ref="J9:J49" si="0">H9+I9</f>
        <v>1.2027777777777779</v>
      </c>
      <c r="K9" s="258">
        <f>'OCT-2019 II'!K9+J9</f>
        <v>9.155555555555555</v>
      </c>
      <c r="L9" s="289">
        <f t="shared" ref="L9:L49" si="1">+F9+J9</f>
        <v>1.2131944444444447</v>
      </c>
      <c r="M9" s="259">
        <f t="shared" ref="M9:M49" si="2">L9/C9</f>
        <v>1.2131944444444447</v>
      </c>
      <c r="N9" s="259">
        <f t="shared" ref="N9:N49" si="3">+((C9*24*30)-J9)/(C9*24*30)*100</f>
        <v>99.832947530864203</v>
      </c>
      <c r="O9" s="259">
        <f t="shared" ref="O9:O49" si="4">+((C9*24*30)-L9)/(C9*24*30)*100</f>
        <v>99.831500771604937</v>
      </c>
      <c r="P9" s="260">
        <f t="shared" ref="P9:P50" si="5">+G9+K9</f>
        <v>9.2694444444444439</v>
      </c>
      <c r="Q9" s="259">
        <f t="shared" ref="Q9:Q50" si="6">P9/C9</f>
        <v>9.2694444444444439</v>
      </c>
      <c r="R9" s="259">
        <f t="shared" ref="R9:R49" si="7">+((C9*24*30)-K9)/(C9*24*30)*100</f>
        <v>98.728395061728392</v>
      </c>
      <c r="S9" s="259">
        <f t="shared" ref="S9:S49" si="8">+((C9*24*30)-(G9+K9))*100/(C9*24*30)</f>
        <v>98.712577160493836</v>
      </c>
    </row>
    <row r="10" spans="1:19" s="71" customFormat="1" ht="27.75" customHeight="1" x14ac:dyDescent="0.25">
      <c r="A10" s="242">
        <v>3</v>
      </c>
      <c r="B10" s="242" t="s">
        <v>51</v>
      </c>
      <c r="C10" s="244">
        <v>2</v>
      </c>
      <c r="D10" s="244">
        <v>2</v>
      </c>
      <c r="E10" s="245">
        <v>75</v>
      </c>
      <c r="F10" s="246">
        <v>3.125E-2</v>
      </c>
      <c r="G10" s="243">
        <f>'OCT-2019 II'!G10+F10</f>
        <v>0.63888888888888895</v>
      </c>
      <c r="H10" s="246">
        <v>2.3020833333333335</v>
      </c>
      <c r="I10" s="246">
        <v>2.8263888888888888</v>
      </c>
      <c r="J10" s="258">
        <f t="shared" si="0"/>
        <v>5.1284722222222223</v>
      </c>
      <c r="K10" s="258">
        <f>'OCT-2019 II'!K10+J10</f>
        <v>27.461805555555554</v>
      </c>
      <c r="L10" s="289">
        <f t="shared" si="1"/>
        <v>5.1597222222222223</v>
      </c>
      <c r="M10" s="259">
        <f t="shared" si="2"/>
        <v>2.5798611111111112</v>
      </c>
      <c r="N10" s="259">
        <f t="shared" si="3"/>
        <v>99.643856095679013</v>
      </c>
      <c r="O10" s="259">
        <f t="shared" si="4"/>
        <v>99.641685956790127</v>
      </c>
      <c r="P10" s="260">
        <f t="shared" si="5"/>
        <v>28.100694444444443</v>
      </c>
      <c r="Q10" s="259">
        <f t="shared" si="6"/>
        <v>14.050347222222221</v>
      </c>
      <c r="R10" s="259">
        <f t="shared" si="7"/>
        <v>98.092930169753075</v>
      </c>
      <c r="S10" s="259">
        <f t="shared" si="8"/>
        <v>98.048562885802468</v>
      </c>
    </row>
    <row r="11" spans="1:19" s="71" customFormat="1" ht="27.75" customHeight="1" x14ac:dyDescent="0.25">
      <c r="A11" s="242">
        <v>4</v>
      </c>
      <c r="B11" s="242" t="s">
        <v>52</v>
      </c>
      <c r="C11" s="244">
        <v>6</v>
      </c>
      <c r="D11" s="244">
        <v>6</v>
      </c>
      <c r="E11" s="245">
        <v>250</v>
      </c>
      <c r="F11" s="246">
        <v>0.13541666666666666</v>
      </c>
      <c r="G11" s="243">
        <f>'OCT-2019 II'!G11+F11</f>
        <v>1.9458333333333335</v>
      </c>
      <c r="H11" s="246">
        <v>0.55625000000000002</v>
      </c>
      <c r="I11" s="246">
        <v>2.8888888888888888</v>
      </c>
      <c r="J11" s="258">
        <f t="shared" si="0"/>
        <v>3.4451388888888888</v>
      </c>
      <c r="K11" s="258">
        <f>'OCT-2019 II'!K11+J11</f>
        <v>27.044444444444448</v>
      </c>
      <c r="L11" s="289">
        <f t="shared" si="1"/>
        <v>3.5805555555555553</v>
      </c>
      <c r="M11" s="259">
        <f t="shared" si="2"/>
        <v>0.59675925925925921</v>
      </c>
      <c r="N11" s="259">
        <f t="shared" si="3"/>
        <v>99.920251414609041</v>
      </c>
      <c r="O11" s="259">
        <f t="shared" si="4"/>
        <v>99.917116769547334</v>
      </c>
      <c r="P11" s="260">
        <f t="shared" si="5"/>
        <v>28.990277777777781</v>
      </c>
      <c r="Q11" s="259">
        <f t="shared" si="6"/>
        <v>4.8317129629629632</v>
      </c>
      <c r="R11" s="259">
        <f t="shared" si="7"/>
        <v>99.373971193415628</v>
      </c>
      <c r="S11" s="259">
        <f t="shared" si="8"/>
        <v>99.32892875514402</v>
      </c>
    </row>
    <row r="12" spans="1:19" s="71" customFormat="1" ht="27.75" customHeight="1" x14ac:dyDescent="0.25">
      <c r="A12" s="242">
        <v>5</v>
      </c>
      <c r="B12" s="242" t="s">
        <v>53</v>
      </c>
      <c r="C12" s="244">
        <v>6</v>
      </c>
      <c r="D12" s="244">
        <v>6</v>
      </c>
      <c r="E12" s="245">
        <v>15</v>
      </c>
      <c r="F12" s="246">
        <v>1.2708333333333333</v>
      </c>
      <c r="G12" s="243">
        <f>'OCT-2019 II'!G12+F12</f>
        <v>3.4527777777777775</v>
      </c>
      <c r="H12" s="246">
        <v>8.7569444444444446</v>
      </c>
      <c r="I12" s="246">
        <v>8.90625</v>
      </c>
      <c r="J12" s="258">
        <f t="shared" si="0"/>
        <v>17.663194444444443</v>
      </c>
      <c r="K12" s="258">
        <f>'OCT-2019 II'!K12+J12</f>
        <v>49.811805555555559</v>
      </c>
      <c r="L12" s="289">
        <f t="shared" si="1"/>
        <v>18.934027777777775</v>
      </c>
      <c r="M12" s="259">
        <f t="shared" si="2"/>
        <v>3.1556712962962958</v>
      </c>
      <c r="N12" s="259">
        <f t="shared" si="3"/>
        <v>99.591129758230451</v>
      </c>
      <c r="O12" s="259">
        <f t="shared" si="4"/>
        <v>99.561712319958858</v>
      </c>
      <c r="P12" s="260">
        <f t="shared" si="5"/>
        <v>53.264583333333334</v>
      </c>
      <c r="Q12" s="259">
        <f t="shared" si="6"/>
        <v>8.8774305555555557</v>
      </c>
      <c r="R12" s="259">
        <f t="shared" si="7"/>
        <v>98.846948945473258</v>
      </c>
      <c r="S12" s="259">
        <f t="shared" si="8"/>
        <v>98.767023533950606</v>
      </c>
    </row>
    <row r="13" spans="1:19" s="71" customFormat="1" ht="27.75" customHeight="1" x14ac:dyDescent="0.25">
      <c r="A13" s="242">
        <v>6</v>
      </c>
      <c r="B13" s="242" t="s">
        <v>54</v>
      </c>
      <c r="C13" s="244">
        <v>5</v>
      </c>
      <c r="D13" s="242">
        <v>5</v>
      </c>
      <c r="E13" s="244">
        <v>77</v>
      </c>
      <c r="F13" s="243">
        <v>0</v>
      </c>
      <c r="G13" s="243">
        <f>'OCT-2019 II'!G13+F13</f>
        <v>8.4027777777777785E-2</v>
      </c>
      <c r="H13" s="243">
        <v>0.86944444444444446</v>
      </c>
      <c r="I13" s="243">
        <v>1.4409722222222223</v>
      </c>
      <c r="J13" s="258">
        <f t="shared" si="0"/>
        <v>2.3104166666666668</v>
      </c>
      <c r="K13" s="258">
        <f>'OCT-2019 II'!K13+J13</f>
        <v>68.984722222222217</v>
      </c>
      <c r="L13" s="289">
        <f t="shared" si="1"/>
        <v>2.3104166666666668</v>
      </c>
      <c r="M13" s="259">
        <f t="shared" si="2"/>
        <v>0.46208333333333335</v>
      </c>
      <c r="N13" s="259">
        <f t="shared" si="3"/>
        <v>99.935821759259255</v>
      </c>
      <c r="O13" s="259">
        <f t="shared" si="4"/>
        <v>99.935821759259255</v>
      </c>
      <c r="P13" s="260">
        <f t="shared" si="5"/>
        <v>69.068749999999994</v>
      </c>
      <c r="Q13" s="259">
        <f t="shared" si="6"/>
        <v>13.813749999999999</v>
      </c>
      <c r="R13" s="259">
        <f t="shared" si="7"/>
        <v>98.083757716049377</v>
      </c>
      <c r="S13" s="259">
        <f t="shared" si="8"/>
        <v>98.081423611111106</v>
      </c>
    </row>
    <row r="14" spans="1:19" s="71" customFormat="1" ht="27.75" customHeight="1" x14ac:dyDescent="0.25">
      <c r="A14" s="242">
        <v>7</v>
      </c>
      <c r="B14" s="242" t="s">
        <v>55</v>
      </c>
      <c r="C14" s="244">
        <v>2</v>
      </c>
      <c r="D14" s="242">
        <v>2</v>
      </c>
      <c r="E14" s="244">
        <v>164</v>
      </c>
      <c r="F14" s="243">
        <v>3.0555555555555555E-2</v>
      </c>
      <c r="G14" s="243">
        <f>'OCT-2019 II'!G14+F14</f>
        <v>0.10625</v>
      </c>
      <c r="H14" s="243">
        <v>1.4756944444444444</v>
      </c>
      <c r="I14" s="243">
        <v>1.4756944444444444</v>
      </c>
      <c r="J14" s="258">
        <f>H14+I14</f>
        <v>2.9513888888888888</v>
      </c>
      <c r="K14" s="258">
        <f>'OCT-2019 II'!K14+J14</f>
        <v>27.138194444444448</v>
      </c>
      <c r="L14" s="289">
        <f t="shared" si="1"/>
        <v>2.9819444444444443</v>
      </c>
      <c r="M14" s="259">
        <f t="shared" si="2"/>
        <v>1.4909722222222221</v>
      </c>
      <c r="N14" s="259">
        <f t="shared" si="3"/>
        <v>99.795042438271608</v>
      </c>
      <c r="O14" s="259">
        <f t="shared" si="4"/>
        <v>99.792920524691354</v>
      </c>
      <c r="P14" s="260">
        <f t="shared" si="5"/>
        <v>27.244444444444447</v>
      </c>
      <c r="Q14" s="259">
        <f t="shared" si="6"/>
        <v>13.622222222222224</v>
      </c>
      <c r="R14" s="259">
        <f t="shared" si="7"/>
        <v>98.11540316358024</v>
      </c>
      <c r="S14" s="259">
        <f t="shared" si="8"/>
        <v>98.108024691358025</v>
      </c>
    </row>
    <row r="15" spans="1:19" s="71" customFormat="1" ht="27.75" customHeight="1" x14ac:dyDescent="0.25">
      <c r="A15" s="242">
        <v>8</v>
      </c>
      <c r="B15" s="242" t="s">
        <v>56</v>
      </c>
      <c r="C15" s="261">
        <v>5</v>
      </c>
      <c r="D15" s="261">
        <v>5</v>
      </c>
      <c r="E15" s="244">
        <v>129</v>
      </c>
      <c r="F15" s="246">
        <v>2.4305555555555556E-2</v>
      </c>
      <c r="G15" s="243">
        <f>'OCT-2019 II'!G15+F15</f>
        <v>2.1701388888888875</v>
      </c>
      <c r="H15" s="243">
        <v>0</v>
      </c>
      <c r="I15" s="243">
        <v>6.4743055555555555</v>
      </c>
      <c r="J15" s="243">
        <v>0.625</v>
      </c>
      <c r="K15" s="258">
        <f>'OCT-2019 II'!K15+J15</f>
        <v>4.5</v>
      </c>
      <c r="L15" s="289">
        <f t="shared" si="1"/>
        <v>0.64930555555555558</v>
      </c>
      <c r="M15" s="259">
        <f t="shared" si="2"/>
        <v>0.12986111111111112</v>
      </c>
      <c r="N15" s="259">
        <f t="shared" si="3"/>
        <v>99.982638888888886</v>
      </c>
      <c r="O15" s="259">
        <f t="shared" si="4"/>
        <v>99.981963734567898</v>
      </c>
      <c r="P15" s="260">
        <f t="shared" si="5"/>
        <v>6.6701388888888875</v>
      </c>
      <c r="Q15" s="259">
        <f t="shared" si="6"/>
        <v>1.3340277777777776</v>
      </c>
      <c r="R15" s="259">
        <f t="shared" si="7"/>
        <v>99.875</v>
      </c>
      <c r="S15" s="259">
        <f t="shared" si="8"/>
        <v>99.814718364197532</v>
      </c>
    </row>
    <row r="16" spans="1:19" s="71" customFormat="1" ht="27.75" customHeight="1" x14ac:dyDescent="0.25">
      <c r="A16" s="242">
        <v>9</v>
      </c>
      <c r="B16" s="242" t="s">
        <v>57</v>
      </c>
      <c r="C16" s="242">
        <v>1</v>
      </c>
      <c r="D16" s="242">
        <v>1</v>
      </c>
      <c r="E16" s="244">
        <v>29</v>
      </c>
      <c r="F16" s="246">
        <v>0.49305555555555558</v>
      </c>
      <c r="G16" s="243">
        <f>'OCT-2019 II'!G16+F16</f>
        <v>5.4513888888888875</v>
      </c>
      <c r="H16" s="243">
        <v>0</v>
      </c>
      <c r="I16" s="243">
        <v>1.2326388888888888</v>
      </c>
      <c r="J16" s="243">
        <v>1.9201388888888891</v>
      </c>
      <c r="K16" s="258">
        <f>'OCT-2019 II'!K16+J16</f>
        <v>13.524305555555557</v>
      </c>
      <c r="L16" s="289">
        <f t="shared" si="1"/>
        <v>2.4131944444444446</v>
      </c>
      <c r="M16" s="259">
        <f t="shared" si="2"/>
        <v>2.4131944444444446</v>
      </c>
      <c r="N16" s="259">
        <f t="shared" si="3"/>
        <v>99.733314043209873</v>
      </c>
      <c r="O16" s="259">
        <f t="shared" si="4"/>
        <v>99.664834104938265</v>
      </c>
      <c r="P16" s="260">
        <f t="shared" si="5"/>
        <v>18.975694444444443</v>
      </c>
      <c r="Q16" s="259">
        <f t="shared" si="6"/>
        <v>18.975694444444443</v>
      </c>
      <c r="R16" s="259">
        <f t="shared" si="7"/>
        <v>98.121624228395063</v>
      </c>
      <c r="S16" s="259">
        <f t="shared" si="8"/>
        <v>97.364486882716037</v>
      </c>
    </row>
    <row r="17" spans="1:19" s="71" customFormat="1" ht="27.75" customHeight="1" x14ac:dyDescent="0.25">
      <c r="A17" s="242">
        <v>10</v>
      </c>
      <c r="B17" s="242" t="s">
        <v>58</v>
      </c>
      <c r="C17" s="242">
        <v>1</v>
      </c>
      <c r="D17" s="242">
        <v>1</v>
      </c>
      <c r="E17" s="244">
        <v>19</v>
      </c>
      <c r="F17" s="246">
        <v>0</v>
      </c>
      <c r="G17" s="243">
        <f>'OCT-2019 II'!G17+F17</f>
        <v>1</v>
      </c>
      <c r="H17" s="243">
        <v>0.79166666666666663</v>
      </c>
      <c r="I17" s="243">
        <v>0.27777777777777779</v>
      </c>
      <c r="J17" s="243">
        <v>1.75</v>
      </c>
      <c r="K17" s="258">
        <f>'OCT-2019 II'!K17+J17</f>
        <v>12.416666666666668</v>
      </c>
      <c r="L17" s="289">
        <f t="shared" si="1"/>
        <v>1.75</v>
      </c>
      <c r="M17" s="259">
        <f t="shared" si="2"/>
        <v>1.75</v>
      </c>
      <c r="N17" s="259">
        <f t="shared" si="3"/>
        <v>99.756944444444443</v>
      </c>
      <c r="O17" s="259">
        <f t="shared" si="4"/>
        <v>99.756944444444443</v>
      </c>
      <c r="P17" s="260">
        <f t="shared" si="5"/>
        <v>13.416666666666668</v>
      </c>
      <c r="Q17" s="259">
        <f t="shared" si="6"/>
        <v>13.416666666666668</v>
      </c>
      <c r="R17" s="259">
        <f t="shared" si="7"/>
        <v>98.275462962962962</v>
      </c>
      <c r="S17" s="259">
        <f t="shared" si="8"/>
        <v>98.13657407407409</v>
      </c>
    </row>
    <row r="18" spans="1:19" s="71" customFormat="1" ht="27.75" customHeight="1" x14ac:dyDescent="0.25">
      <c r="A18" s="242">
        <v>11</v>
      </c>
      <c r="B18" s="242" t="s">
        <v>59</v>
      </c>
      <c r="C18" s="242">
        <v>1</v>
      </c>
      <c r="D18" s="242">
        <v>1</v>
      </c>
      <c r="E18" s="244">
        <v>12</v>
      </c>
      <c r="F18" s="246">
        <v>0.54166666666666663</v>
      </c>
      <c r="G18" s="243">
        <f>'OCT-2019 II'!G18+F18</f>
        <v>4.7916666666666661</v>
      </c>
      <c r="H18" s="243">
        <v>0</v>
      </c>
      <c r="I18" s="243">
        <v>0.65902777777777777</v>
      </c>
      <c r="J18" s="243">
        <v>0</v>
      </c>
      <c r="K18" s="258">
        <f>'OCT-2019 II'!K18+J18</f>
        <v>4.8611111111111112E-2</v>
      </c>
      <c r="L18" s="289">
        <f t="shared" si="1"/>
        <v>0.54166666666666663</v>
      </c>
      <c r="M18" s="259">
        <f t="shared" si="2"/>
        <v>0.54166666666666663</v>
      </c>
      <c r="N18" s="259">
        <f t="shared" si="3"/>
        <v>100</v>
      </c>
      <c r="O18" s="259">
        <f t="shared" si="4"/>
        <v>99.924768518518519</v>
      </c>
      <c r="P18" s="260">
        <f t="shared" si="5"/>
        <v>4.8402777777777768</v>
      </c>
      <c r="Q18" s="259">
        <f t="shared" si="6"/>
        <v>4.8402777777777768</v>
      </c>
      <c r="R18" s="259">
        <f t="shared" si="7"/>
        <v>99.993248456790127</v>
      </c>
      <c r="S18" s="259">
        <f t="shared" si="8"/>
        <v>99.32773919753086</v>
      </c>
    </row>
    <row r="19" spans="1:19" s="71" customFormat="1" ht="27.75" customHeight="1" x14ac:dyDescent="0.25">
      <c r="A19" s="242">
        <v>12</v>
      </c>
      <c r="B19" s="242" t="s">
        <v>60</v>
      </c>
      <c r="C19" s="242">
        <v>1</v>
      </c>
      <c r="D19" s="242">
        <v>1</v>
      </c>
      <c r="E19" s="244">
        <v>12</v>
      </c>
      <c r="F19" s="246">
        <v>0</v>
      </c>
      <c r="G19" s="243">
        <f>'OCT-2019 II'!G19+F19</f>
        <v>1</v>
      </c>
      <c r="H19" s="243">
        <v>0</v>
      </c>
      <c r="I19" s="243">
        <v>0.64236111111111105</v>
      </c>
      <c r="J19" s="243">
        <v>5.2534722222222223</v>
      </c>
      <c r="K19" s="258">
        <f>'OCT-2019 II'!K19+J19</f>
        <v>37.149305555555557</v>
      </c>
      <c r="L19" s="289">
        <f t="shared" si="1"/>
        <v>5.2534722222222223</v>
      </c>
      <c r="M19" s="259">
        <f t="shared" si="2"/>
        <v>5.2534722222222223</v>
      </c>
      <c r="N19" s="259">
        <f t="shared" si="3"/>
        <v>99.270351080246925</v>
      </c>
      <c r="O19" s="259">
        <f t="shared" si="4"/>
        <v>99.270351080246925</v>
      </c>
      <c r="P19" s="260">
        <f t="shared" si="5"/>
        <v>38.149305555555557</v>
      </c>
      <c r="Q19" s="259">
        <f t="shared" si="6"/>
        <v>38.149305555555557</v>
      </c>
      <c r="R19" s="259">
        <f t="shared" si="7"/>
        <v>94.840374228395063</v>
      </c>
      <c r="S19" s="259">
        <f t="shared" si="8"/>
        <v>94.701485339506178</v>
      </c>
    </row>
    <row r="20" spans="1:19" s="71" customFormat="1" ht="27.75" customHeight="1" x14ac:dyDescent="0.25">
      <c r="A20" s="242">
        <v>13</v>
      </c>
      <c r="B20" s="242" t="s">
        <v>61</v>
      </c>
      <c r="C20" s="242">
        <v>2</v>
      </c>
      <c r="D20" s="242">
        <v>2</v>
      </c>
      <c r="E20" s="244">
        <v>26</v>
      </c>
      <c r="F20" s="246">
        <v>8.3333333333333329E-2</v>
      </c>
      <c r="G20" s="243">
        <f>'OCT-2019 II'!G20+F20</f>
        <v>1.5833333333333328</v>
      </c>
      <c r="H20" s="243">
        <v>0.43402777777777773</v>
      </c>
      <c r="I20" s="243">
        <v>0.1076388888888889</v>
      </c>
      <c r="J20" s="243">
        <v>2.1979166666666665</v>
      </c>
      <c r="K20" s="258">
        <f>'OCT-2019 II'!K20+J20</f>
        <v>15.767361111111107</v>
      </c>
      <c r="L20" s="289">
        <f t="shared" si="1"/>
        <v>2.28125</v>
      </c>
      <c r="M20" s="259">
        <f t="shared" si="2"/>
        <v>1.140625</v>
      </c>
      <c r="N20" s="259">
        <f t="shared" si="3"/>
        <v>99.847366898148138</v>
      </c>
      <c r="O20" s="259">
        <f t="shared" si="4"/>
        <v>99.841579861111114</v>
      </c>
      <c r="P20" s="260">
        <f t="shared" si="5"/>
        <v>17.350694444444439</v>
      </c>
      <c r="Q20" s="259">
        <f t="shared" si="6"/>
        <v>8.6753472222222197</v>
      </c>
      <c r="R20" s="259">
        <f t="shared" si="7"/>
        <v>98.905044367283949</v>
      </c>
      <c r="S20" s="259">
        <f t="shared" si="8"/>
        <v>98.795090663580254</v>
      </c>
    </row>
    <row r="21" spans="1:19" s="71" customFormat="1" ht="27.75" customHeight="1" x14ac:dyDescent="0.25">
      <c r="A21" s="242">
        <v>14</v>
      </c>
      <c r="B21" s="242" t="s">
        <v>62</v>
      </c>
      <c r="C21" s="242">
        <v>6</v>
      </c>
      <c r="D21" s="242">
        <v>6</v>
      </c>
      <c r="E21" s="244">
        <v>71</v>
      </c>
      <c r="F21" s="246">
        <v>0.16666666666666666</v>
      </c>
      <c r="G21" s="243">
        <f>'OCT-2019 II'!G21+F21</f>
        <v>6.1666666666666687</v>
      </c>
      <c r="H21" s="243">
        <v>2.9722222222222219</v>
      </c>
      <c r="I21" s="243">
        <v>0.52777777777777779</v>
      </c>
      <c r="J21" s="243">
        <v>3.1111111111111112</v>
      </c>
      <c r="K21" s="258">
        <f>'OCT-2019 II'!K21+J21</f>
        <v>22.319444444444443</v>
      </c>
      <c r="L21" s="289">
        <f t="shared" si="1"/>
        <v>3.2777777777777777</v>
      </c>
      <c r="M21" s="259">
        <f t="shared" si="2"/>
        <v>0.54629629629629628</v>
      </c>
      <c r="N21" s="259">
        <f t="shared" si="3"/>
        <v>99.92798353909464</v>
      </c>
      <c r="O21" s="259">
        <f t="shared" si="4"/>
        <v>99.9241255144033</v>
      </c>
      <c r="P21" s="260">
        <f t="shared" si="5"/>
        <v>28.486111111111111</v>
      </c>
      <c r="Q21" s="259">
        <f t="shared" si="6"/>
        <v>4.7476851851851851</v>
      </c>
      <c r="R21" s="259">
        <f t="shared" si="7"/>
        <v>99.483346193415642</v>
      </c>
      <c r="S21" s="259">
        <f t="shared" si="8"/>
        <v>99.340599279835388</v>
      </c>
    </row>
    <row r="22" spans="1:19" s="71" customFormat="1" ht="27.75" customHeight="1" x14ac:dyDescent="0.25">
      <c r="A22" s="242">
        <v>15</v>
      </c>
      <c r="B22" s="242" t="s">
        <v>63</v>
      </c>
      <c r="C22" s="247">
        <v>1</v>
      </c>
      <c r="D22" s="242">
        <v>1</v>
      </c>
      <c r="E22" s="262">
        <v>50</v>
      </c>
      <c r="F22" s="246">
        <v>0</v>
      </c>
      <c r="G22" s="243">
        <f>'OCT-2019 II'!G22+F22</f>
        <v>1.4020833333333336</v>
      </c>
      <c r="H22" s="246">
        <v>1.8055555555555557E-2</v>
      </c>
      <c r="I22" s="246">
        <v>9.9999999999999992E-2</v>
      </c>
      <c r="J22" s="258">
        <f t="shared" si="0"/>
        <v>0.11805555555555555</v>
      </c>
      <c r="K22" s="258">
        <f>'OCT-2019 II'!K22+J22</f>
        <v>5.1793055555555556</v>
      </c>
      <c r="L22" s="289">
        <f t="shared" si="1"/>
        <v>0.11805555555555555</v>
      </c>
      <c r="M22" s="259">
        <f t="shared" si="2"/>
        <v>0.11805555555555555</v>
      </c>
      <c r="N22" s="259">
        <f t="shared" si="3"/>
        <v>99.983603395061721</v>
      </c>
      <c r="O22" s="259">
        <f t="shared" si="4"/>
        <v>99.983603395061721</v>
      </c>
      <c r="P22" s="260">
        <f t="shared" si="5"/>
        <v>6.5813888888888892</v>
      </c>
      <c r="Q22" s="259">
        <f t="shared" si="6"/>
        <v>6.5813888888888892</v>
      </c>
      <c r="R22" s="259">
        <f t="shared" si="7"/>
        <v>99.280652006172843</v>
      </c>
      <c r="S22" s="259">
        <f t="shared" si="8"/>
        <v>99.085918209876539</v>
      </c>
    </row>
    <row r="23" spans="1:19" s="71" customFormat="1" ht="27.75" customHeight="1" x14ac:dyDescent="0.25">
      <c r="A23" s="242">
        <v>16</v>
      </c>
      <c r="B23" s="242" t="s">
        <v>64</v>
      </c>
      <c r="C23" s="247">
        <v>1</v>
      </c>
      <c r="D23" s="242">
        <v>1</v>
      </c>
      <c r="E23" s="262">
        <v>14</v>
      </c>
      <c r="F23" s="246">
        <v>0</v>
      </c>
      <c r="G23" s="243">
        <f>'OCT-2019 II'!G23+F23</f>
        <v>2.2749999999999999</v>
      </c>
      <c r="H23" s="246">
        <v>0.67361111111111116</v>
      </c>
      <c r="I23" s="246">
        <v>7.9861111111111105E-2</v>
      </c>
      <c r="J23" s="258">
        <f t="shared" si="0"/>
        <v>0.75347222222222232</v>
      </c>
      <c r="K23" s="258">
        <f>'OCT-2019 II'!K23+J23</f>
        <v>6.0948611111111113</v>
      </c>
      <c r="L23" s="289">
        <f t="shared" si="1"/>
        <v>0.75347222222222232</v>
      </c>
      <c r="M23" s="259">
        <f t="shared" si="2"/>
        <v>0.75347222222222232</v>
      </c>
      <c r="N23" s="259">
        <f t="shared" si="3"/>
        <v>99.895351080246925</v>
      </c>
      <c r="O23" s="259">
        <f t="shared" si="4"/>
        <v>99.895351080246925</v>
      </c>
      <c r="P23" s="260">
        <f t="shared" si="5"/>
        <v>8.3698611111111116</v>
      </c>
      <c r="Q23" s="259">
        <f t="shared" si="6"/>
        <v>8.3698611111111116</v>
      </c>
      <c r="R23" s="259">
        <f t="shared" si="7"/>
        <v>99.153491512345681</v>
      </c>
      <c r="S23" s="259">
        <f t="shared" si="8"/>
        <v>98.837519290123453</v>
      </c>
    </row>
    <row r="24" spans="1:19" s="71" customFormat="1" ht="27.75" customHeight="1" x14ac:dyDescent="0.25">
      <c r="A24" s="242">
        <v>17</v>
      </c>
      <c r="B24" s="242" t="s">
        <v>65</v>
      </c>
      <c r="C24" s="247">
        <v>2</v>
      </c>
      <c r="D24" s="242">
        <v>2</v>
      </c>
      <c r="E24" s="262">
        <v>76</v>
      </c>
      <c r="F24" s="246">
        <v>0.13958333333333334</v>
      </c>
      <c r="G24" s="243">
        <f>'OCT-2019 II'!G24+F24</f>
        <v>2.4520833333333334</v>
      </c>
      <c r="H24" s="246">
        <v>1.1055555555555556</v>
      </c>
      <c r="I24" s="246">
        <v>0.6118055555555556</v>
      </c>
      <c r="J24" s="258">
        <f t="shared" si="0"/>
        <v>1.7173611111111113</v>
      </c>
      <c r="K24" s="258">
        <f>'OCT-2019 II'!K24+J24</f>
        <v>22.154166666666665</v>
      </c>
      <c r="L24" s="289">
        <f t="shared" si="1"/>
        <v>1.8569444444444447</v>
      </c>
      <c r="M24" s="259">
        <f t="shared" si="2"/>
        <v>0.92847222222222237</v>
      </c>
      <c r="N24" s="259">
        <f t="shared" si="3"/>
        <v>99.880738811728392</v>
      </c>
      <c r="O24" s="259">
        <f t="shared" si="4"/>
        <v>99.871045524691354</v>
      </c>
      <c r="P24" s="260">
        <f t="shared" si="5"/>
        <v>24.606249999999999</v>
      </c>
      <c r="Q24" s="259">
        <f t="shared" si="6"/>
        <v>12.303125</v>
      </c>
      <c r="R24" s="259">
        <f t="shared" si="7"/>
        <v>98.461516203703709</v>
      </c>
      <c r="S24" s="259">
        <f t="shared" si="8"/>
        <v>98.291232638888886</v>
      </c>
    </row>
    <row r="25" spans="1:19" s="71" customFormat="1" ht="27.75" customHeight="1" x14ac:dyDescent="0.25">
      <c r="A25" s="242">
        <v>18</v>
      </c>
      <c r="B25" s="242" t="s">
        <v>66</v>
      </c>
      <c r="C25" s="247">
        <v>4</v>
      </c>
      <c r="D25" s="242">
        <v>4</v>
      </c>
      <c r="E25" s="263">
        <v>32</v>
      </c>
      <c r="F25" s="251">
        <v>0.35</v>
      </c>
      <c r="G25" s="243">
        <f>'OCT-2019 II'!G25+F25</f>
        <v>8.218</v>
      </c>
      <c r="H25" s="251">
        <v>2.1</v>
      </c>
      <c r="I25" s="251">
        <v>3.1</v>
      </c>
      <c r="J25" s="258">
        <f t="shared" si="0"/>
        <v>5.2</v>
      </c>
      <c r="K25" s="258">
        <f>'OCT-2019 II'!K25+J25</f>
        <v>46.591000000000008</v>
      </c>
      <c r="L25" s="289">
        <f t="shared" si="1"/>
        <v>5.55</v>
      </c>
      <c r="M25" s="259">
        <f t="shared" si="2"/>
        <v>1.3875</v>
      </c>
      <c r="N25" s="259">
        <f t="shared" si="3"/>
        <v>99.819444444444443</v>
      </c>
      <c r="O25" s="259">
        <f t="shared" si="4"/>
        <v>99.807291666666657</v>
      </c>
      <c r="P25" s="260">
        <f t="shared" si="5"/>
        <v>54.809000000000012</v>
      </c>
      <c r="Q25" s="259">
        <f t="shared" si="6"/>
        <v>13.702250000000003</v>
      </c>
      <c r="R25" s="259">
        <f t="shared" si="7"/>
        <v>98.38225694444445</v>
      </c>
      <c r="S25" s="259">
        <f t="shared" si="8"/>
        <v>98.096909722222208</v>
      </c>
    </row>
    <row r="26" spans="1:19" s="71" customFormat="1" ht="27.75" customHeight="1" x14ac:dyDescent="0.25">
      <c r="A26" s="242">
        <v>19</v>
      </c>
      <c r="B26" s="242" t="s">
        <v>67</v>
      </c>
      <c r="C26" s="244">
        <v>2</v>
      </c>
      <c r="D26" s="242">
        <v>2</v>
      </c>
      <c r="E26" s="263">
        <v>11</v>
      </c>
      <c r="F26" s="251">
        <v>0.21</v>
      </c>
      <c r="G26" s="243">
        <f>'OCT-2019 II'!G26+F26</f>
        <v>5.3489999999999993</v>
      </c>
      <c r="H26" s="251">
        <v>0.9</v>
      </c>
      <c r="I26" s="251">
        <v>1.6</v>
      </c>
      <c r="J26" s="258">
        <f t="shared" si="0"/>
        <v>2.5</v>
      </c>
      <c r="K26" s="258">
        <f>'OCT-2019 II'!K26+J26</f>
        <v>24.925000000000001</v>
      </c>
      <c r="L26" s="289">
        <f t="shared" si="1"/>
        <v>2.71</v>
      </c>
      <c r="M26" s="259">
        <f t="shared" si="2"/>
        <v>1.355</v>
      </c>
      <c r="N26" s="259">
        <f t="shared" si="3"/>
        <v>99.826388888888886</v>
      </c>
      <c r="O26" s="259">
        <f t="shared" si="4"/>
        <v>99.811805555555551</v>
      </c>
      <c r="P26" s="260">
        <f t="shared" si="5"/>
        <v>30.274000000000001</v>
      </c>
      <c r="Q26" s="259">
        <f t="shared" si="6"/>
        <v>15.137</v>
      </c>
      <c r="R26" s="259">
        <f t="shared" si="7"/>
        <v>98.269097222222229</v>
      </c>
      <c r="S26" s="259">
        <f t="shared" si="8"/>
        <v>97.897638888888892</v>
      </c>
    </row>
    <row r="27" spans="1:19" s="71" customFormat="1" ht="27.75" customHeight="1" x14ac:dyDescent="0.25">
      <c r="A27" s="242">
        <v>19</v>
      </c>
      <c r="B27" s="242" t="s">
        <v>68</v>
      </c>
      <c r="C27" s="247">
        <v>6</v>
      </c>
      <c r="D27" s="242">
        <v>6</v>
      </c>
      <c r="E27" s="244">
        <v>64</v>
      </c>
      <c r="F27" s="251">
        <v>0.7</v>
      </c>
      <c r="G27" s="243">
        <f>'OCT-2019 II'!G27+F27</f>
        <v>10.993999999999998</v>
      </c>
      <c r="H27" s="251">
        <v>2.8</v>
      </c>
      <c r="I27" s="251">
        <v>3.9</v>
      </c>
      <c r="J27" s="258">
        <f t="shared" si="0"/>
        <v>6.6999999999999993</v>
      </c>
      <c r="K27" s="258">
        <f>'OCT-2019 II'!K27+J27</f>
        <v>57.13300000000001</v>
      </c>
      <c r="L27" s="289">
        <f t="shared" si="1"/>
        <v>7.3999999999999995</v>
      </c>
      <c r="M27" s="259">
        <f t="shared" si="2"/>
        <v>1.2333333333333332</v>
      </c>
      <c r="N27" s="259">
        <f t="shared" si="3"/>
        <v>99.844907407407419</v>
      </c>
      <c r="O27" s="259">
        <f t="shared" si="4"/>
        <v>99.828703703703709</v>
      </c>
      <c r="P27" s="260">
        <f t="shared" si="5"/>
        <v>68.12700000000001</v>
      </c>
      <c r="Q27" s="259">
        <f t="shared" si="6"/>
        <v>11.354500000000002</v>
      </c>
      <c r="R27" s="259">
        <f t="shared" si="7"/>
        <v>98.67747685185185</v>
      </c>
      <c r="S27" s="259">
        <f t="shared" si="8"/>
        <v>98.422986111111101</v>
      </c>
    </row>
    <row r="28" spans="1:19" s="71" customFormat="1" ht="27.75" customHeight="1" x14ac:dyDescent="0.25">
      <c r="A28" s="242">
        <v>20</v>
      </c>
      <c r="B28" s="242" t="s">
        <v>69</v>
      </c>
      <c r="C28" s="247">
        <v>5</v>
      </c>
      <c r="D28" s="247">
        <v>5</v>
      </c>
      <c r="E28" s="244">
        <v>157</v>
      </c>
      <c r="F28" s="251">
        <v>4.1666666666666664E-2</v>
      </c>
      <c r="G28" s="243">
        <f>'OCT-2019 II'!G28+F28</f>
        <v>1.2409722222222221</v>
      </c>
      <c r="H28" s="251">
        <v>2.5104166666666665</v>
      </c>
      <c r="I28" s="251">
        <v>1.9513888888888891</v>
      </c>
      <c r="J28" s="258">
        <f t="shared" si="0"/>
        <v>4.4618055555555554</v>
      </c>
      <c r="K28" s="258">
        <f>'OCT-2019 II'!K28+J28</f>
        <v>80.586805555555557</v>
      </c>
      <c r="L28" s="289">
        <f t="shared" si="1"/>
        <v>4.5034722222222223</v>
      </c>
      <c r="M28" s="259">
        <f t="shared" si="2"/>
        <v>0.90069444444444446</v>
      </c>
      <c r="N28" s="259">
        <f t="shared" si="3"/>
        <v>99.876060956790127</v>
      </c>
      <c r="O28" s="259">
        <f t="shared" si="4"/>
        <v>99.874903549382722</v>
      </c>
      <c r="P28" s="260">
        <f t="shared" si="5"/>
        <v>81.827777777777783</v>
      </c>
      <c r="Q28" s="259">
        <f t="shared" si="6"/>
        <v>16.365555555555556</v>
      </c>
      <c r="R28" s="259">
        <f t="shared" si="7"/>
        <v>97.761477623456784</v>
      </c>
      <c r="S28" s="259">
        <f t="shared" si="8"/>
        <v>97.727006172839509</v>
      </c>
    </row>
    <row r="29" spans="1:19" s="71" customFormat="1" ht="27.75" customHeight="1" x14ac:dyDescent="0.25">
      <c r="A29" s="242">
        <v>21</v>
      </c>
      <c r="B29" s="242" t="s">
        <v>70</v>
      </c>
      <c r="C29" s="247">
        <v>2</v>
      </c>
      <c r="D29" s="247">
        <v>2</v>
      </c>
      <c r="E29" s="244">
        <v>73</v>
      </c>
      <c r="F29" s="251">
        <v>0.79791666666666661</v>
      </c>
      <c r="G29" s="243">
        <f>'OCT-2019 II'!G29+F29</f>
        <v>1.4347222222222222</v>
      </c>
      <c r="H29" s="251">
        <v>2.4472222222222224</v>
      </c>
      <c r="I29" s="251">
        <v>0.16666666666666666</v>
      </c>
      <c r="J29" s="258">
        <f t="shared" si="0"/>
        <v>2.6138888888888889</v>
      </c>
      <c r="K29" s="258">
        <f>'OCT-2019 II'!K29+J29</f>
        <v>15.376388888888888</v>
      </c>
      <c r="L29" s="289">
        <f t="shared" si="1"/>
        <v>3.4118055555555555</v>
      </c>
      <c r="M29" s="259">
        <f t="shared" si="2"/>
        <v>1.7059027777777778</v>
      </c>
      <c r="N29" s="259">
        <f t="shared" si="3"/>
        <v>99.818479938271608</v>
      </c>
      <c r="O29" s="259">
        <f t="shared" si="4"/>
        <v>99.763069058641989</v>
      </c>
      <c r="P29" s="260">
        <f t="shared" si="5"/>
        <v>16.81111111111111</v>
      </c>
      <c r="Q29" s="259">
        <f t="shared" si="6"/>
        <v>8.405555555555555</v>
      </c>
      <c r="R29" s="259">
        <f t="shared" si="7"/>
        <v>98.932195216049379</v>
      </c>
      <c r="S29" s="259">
        <f t="shared" si="8"/>
        <v>98.832561728395049</v>
      </c>
    </row>
    <row r="30" spans="1:19" s="71" customFormat="1" ht="27.75" customHeight="1" x14ac:dyDescent="0.25">
      <c r="A30" s="242">
        <v>22</v>
      </c>
      <c r="B30" s="242" t="s">
        <v>71</v>
      </c>
      <c r="C30" s="242">
        <v>1</v>
      </c>
      <c r="D30" s="247">
        <v>1</v>
      </c>
      <c r="E30" s="244">
        <v>53</v>
      </c>
      <c r="F30" s="251">
        <v>5.8333333333333327E-2</v>
      </c>
      <c r="G30" s="243">
        <f>'OCT-2019 II'!G30+F30</f>
        <v>0.44236111111111115</v>
      </c>
      <c r="H30" s="251">
        <v>0.61597222222222225</v>
      </c>
      <c r="I30" s="251">
        <v>0.12708333333333333</v>
      </c>
      <c r="J30" s="258">
        <f t="shared" si="0"/>
        <v>0.74305555555555558</v>
      </c>
      <c r="K30" s="258">
        <f>'OCT-2019 II'!K30+J30</f>
        <v>13.611805555555554</v>
      </c>
      <c r="L30" s="289">
        <f t="shared" si="1"/>
        <v>0.80138888888888893</v>
      </c>
      <c r="M30" s="259">
        <f t="shared" si="2"/>
        <v>0.80138888888888893</v>
      </c>
      <c r="N30" s="259">
        <f t="shared" si="3"/>
        <v>99.896797839506178</v>
      </c>
      <c r="O30" s="259">
        <f t="shared" si="4"/>
        <v>99.888695987654316</v>
      </c>
      <c r="P30" s="260">
        <f t="shared" si="5"/>
        <v>14.054166666666665</v>
      </c>
      <c r="Q30" s="259">
        <f t="shared" si="6"/>
        <v>14.054166666666665</v>
      </c>
      <c r="R30" s="259">
        <f t="shared" si="7"/>
        <v>98.109471450617292</v>
      </c>
      <c r="S30" s="259">
        <f t="shared" si="8"/>
        <v>98.048032407407405</v>
      </c>
    </row>
    <row r="31" spans="1:19" s="71" customFormat="1" ht="27.75" customHeight="1" x14ac:dyDescent="0.25">
      <c r="A31" s="242">
        <v>23</v>
      </c>
      <c r="B31" s="242" t="s">
        <v>72</v>
      </c>
      <c r="C31" s="242">
        <v>2</v>
      </c>
      <c r="D31" s="247">
        <v>2</v>
      </c>
      <c r="E31" s="244">
        <v>85</v>
      </c>
      <c r="F31" s="251">
        <v>0.27083333333333331</v>
      </c>
      <c r="G31" s="243">
        <f>'OCT-2019 II'!G31+F31</f>
        <v>0.86458333333333326</v>
      </c>
      <c r="H31" s="251">
        <v>1.9166666666666667</v>
      </c>
      <c r="I31" s="251">
        <v>6.5972222222222224E-2</v>
      </c>
      <c r="J31" s="258">
        <f t="shared" si="0"/>
        <v>1.9826388888888891</v>
      </c>
      <c r="K31" s="258">
        <f>'OCT-2019 II'!K31+J31</f>
        <v>16.194444444444443</v>
      </c>
      <c r="L31" s="289">
        <f t="shared" si="1"/>
        <v>2.2534722222222223</v>
      </c>
      <c r="M31" s="259">
        <f t="shared" si="2"/>
        <v>1.1267361111111112</v>
      </c>
      <c r="N31" s="259">
        <f t="shared" si="3"/>
        <v>99.862316743827165</v>
      </c>
      <c r="O31" s="259">
        <f t="shared" si="4"/>
        <v>99.843508873456798</v>
      </c>
      <c r="P31" s="260">
        <f t="shared" si="5"/>
        <v>17.059027777777775</v>
      </c>
      <c r="Q31" s="259">
        <f t="shared" si="6"/>
        <v>8.5295138888888875</v>
      </c>
      <c r="R31" s="259">
        <f t="shared" si="7"/>
        <v>98.87538580246914</v>
      </c>
      <c r="S31" s="259">
        <f t="shared" si="8"/>
        <v>98.815345293209873</v>
      </c>
    </row>
    <row r="32" spans="1:19" s="71" customFormat="1" ht="27.75" customHeight="1" x14ac:dyDescent="0.25">
      <c r="A32" s="242">
        <v>24</v>
      </c>
      <c r="B32" s="242" t="s">
        <v>73</v>
      </c>
      <c r="C32" s="242">
        <v>1</v>
      </c>
      <c r="D32" s="244">
        <v>1</v>
      </c>
      <c r="E32" s="244">
        <v>78</v>
      </c>
      <c r="F32" s="251">
        <v>0.15972222222222224</v>
      </c>
      <c r="G32" s="243">
        <f>'OCT-2019 II'!G32+F32</f>
        <v>1.6340277777777779</v>
      </c>
      <c r="H32" s="251">
        <v>0.64930555555555558</v>
      </c>
      <c r="I32" s="251">
        <v>0.1423611111111111</v>
      </c>
      <c r="J32" s="258">
        <f t="shared" si="0"/>
        <v>0.79166666666666674</v>
      </c>
      <c r="K32" s="258">
        <f>'OCT-2019 II'!K32+J32</f>
        <v>8.9791666666666661</v>
      </c>
      <c r="L32" s="289">
        <f t="shared" si="1"/>
        <v>0.95138888888888895</v>
      </c>
      <c r="M32" s="259">
        <f t="shared" si="2"/>
        <v>0.95138888888888895</v>
      </c>
      <c r="N32" s="259">
        <f t="shared" si="3"/>
        <v>99.890046296296305</v>
      </c>
      <c r="O32" s="259">
        <f t="shared" si="4"/>
        <v>99.867862654320987</v>
      </c>
      <c r="P32" s="260">
        <f t="shared" si="5"/>
        <v>10.613194444444444</v>
      </c>
      <c r="Q32" s="259">
        <f t="shared" si="6"/>
        <v>10.613194444444444</v>
      </c>
      <c r="R32" s="259">
        <f t="shared" si="7"/>
        <v>98.752893518518519</v>
      </c>
      <c r="S32" s="259">
        <f t="shared" si="8"/>
        <v>98.525945216049394</v>
      </c>
    </row>
    <row r="33" spans="1:19" s="71" customFormat="1" ht="27.75" customHeight="1" x14ac:dyDescent="0.25">
      <c r="A33" s="242">
        <v>25</v>
      </c>
      <c r="B33" s="242" t="s">
        <v>74</v>
      </c>
      <c r="C33" s="278">
        <v>4</v>
      </c>
      <c r="D33" s="278">
        <v>4</v>
      </c>
      <c r="E33" s="278">
        <v>242</v>
      </c>
      <c r="F33" s="248">
        <v>1.0416666666666666E-2</v>
      </c>
      <c r="G33" s="243">
        <f>'OCT-2019 II'!G33+F33</f>
        <v>0.37777777777777777</v>
      </c>
      <c r="H33" s="264">
        <v>3.2916666666666665</v>
      </c>
      <c r="I33" s="251">
        <v>1.0416666666666667</v>
      </c>
      <c r="J33" s="258">
        <f t="shared" si="0"/>
        <v>4.333333333333333</v>
      </c>
      <c r="K33" s="258">
        <f>'OCT-2019 II'!K33+J33</f>
        <v>52.204166666666673</v>
      </c>
      <c r="L33" s="289">
        <f t="shared" si="1"/>
        <v>4.34375</v>
      </c>
      <c r="M33" s="259">
        <f t="shared" si="2"/>
        <v>1.0859375</v>
      </c>
      <c r="N33" s="259">
        <f t="shared" si="3"/>
        <v>99.849537037037024</v>
      </c>
      <c r="O33" s="259">
        <f t="shared" si="4"/>
        <v>99.849175347222214</v>
      </c>
      <c r="P33" s="260">
        <f t="shared" si="5"/>
        <v>52.581944444444453</v>
      </c>
      <c r="Q33" s="259">
        <f t="shared" si="6"/>
        <v>13.145486111111113</v>
      </c>
      <c r="R33" s="259">
        <f t="shared" si="7"/>
        <v>98.187355324074062</v>
      </c>
      <c r="S33" s="259">
        <f t="shared" si="8"/>
        <v>98.174238040123456</v>
      </c>
    </row>
    <row r="34" spans="1:19" s="71" customFormat="1" ht="27.75" customHeight="1" x14ac:dyDescent="0.25">
      <c r="A34" s="242">
        <v>26</v>
      </c>
      <c r="B34" s="242" t="s">
        <v>75</v>
      </c>
      <c r="C34" s="278">
        <v>3</v>
      </c>
      <c r="D34" s="278">
        <v>3</v>
      </c>
      <c r="E34" s="278">
        <v>115</v>
      </c>
      <c r="F34" s="248">
        <v>7.7777777777777779E-2</v>
      </c>
      <c r="G34" s="243">
        <f>'OCT-2019 II'!G34+F34</f>
        <v>0.48749999999999999</v>
      </c>
      <c r="H34" s="264">
        <v>1.9902777777777778</v>
      </c>
      <c r="I34" s="251">
        <v>0.12013888888888889</v>
      </c>
      <c r="J34" s="258">
        <f t="shared" si="0"/>
        <v>2.1104166666666666</v>
      </c>
      <c r="K34" s="258">
        <f>'OCT-2019 II'!K34+J34</f>
        <v>51.306249999999999</v>
      </c>
      <c r="L34" s="289">
        <f t="shared" si="1"/>
        <v>2.1881944444444446</v>
      </c>
      <c r="M34" s="259">
        <f t="shared" si="2"/>
        <v>0.72939814814814818</v>
      </c>
      <c r="N34" s="259">
        <f t="shared" si="3"/>
        <v>99.902295524691354</v>
      </c>
      <c r="O34" s="259">
        <f t="shared" si="4"/>
        <v>99.898694701646093</v>
      </c>
      <c r="P34" s="260">
        <f t="shared" si="5"/>
        <v>51.793749999999996</v>
      </c>
      <c r="Q34" s="259">
        <f t="shared" si="6"/>
        <v>17.264583333333331</v>
      </c>
      <c r="R34" s="259">
        <f t="shared" si="7"/>
        <v>97.624710648148138</v>
      </c>
      <c r="S34" s="259">
        <f t="shared" si="8"/>
        <v>97.602141203703724</v>
      </c>
    </row>
    <row r="35" spans="1:19" s="71" customFormat="1" ht="27.75" customHeight="1" x14ac:dyDescent="0.25">
      <c r="A35" s="242">
        <v>27</v>
      </c>
      <c r="B35" s="249" t="s">
        <v>76</v>
      </c>
      <c r="C35" s="247">
        <v>3</v>
      </c>
      <c r="D35" s="265">
        <v>3</v>
      </c>
      <c r="E35" s="266">
        <v>147</v>
      </c>
      <c r="F35" s="267">
        <v>4.3055555555555562E-2</v>
      </c>
      <c r="G35" s="243">
        <f>'OCT-2019 II'!G35+F35</f>
        <v>0.23819444444444449</v>
      </c>
      <c r="H35" s="243">
        <v>2.3958333333333335</v>
      </c>
      <c r="I35" s="243">
        <v>0.25694444444444448</v>
      </c>
      <c r="J35" s="258">
        <f t="shared" si="0"/>
        <v>2.6527777777777781</v>
      </c>
      <c r="K35" s="258">
        <f>'OCT-2019 II'!K35+J35</f>
        <v>30.868055555555554</v>
      </c>
      <c r="L35" s="289">
        <f t="shared" si="1"/>
        <v>2.6958333333333337</v>
      </c>
      <c r="M35" s="259">
        <f t="shared" si="2"/>
        <v>0.89861111111111125</v>
      </c>
      <c r="N35" s="259">
        <f t="shared" si="3"/>
        <v>99.877186213991763</v>
      </c>
      <c r="O35" s="259">
        <f t="shared" si="4"/>
        <v>99.875192901234584</v>
      </c>
      <c r="P35" s="260">
        <f t="shared" si="5"/>
        <v>31.106249999999999</v>
      </c>
      <c r="Q35" s="259">
        <f t="shared" si="6"/>
        <v>10.36875</v>
      </c>
      <c r="R35" s="259">
        <f t="shared" si="7"/>
        <v>98.57092335390945</v>
      </c>
      <c r="S35" s="259">
        <f t="shared" si="8"/>
        <v>98.559895833333343</v>
      </c>
    </row>
    <row r="36" spans="1:19" s="71" customFormat="1" ht="27.75" customHeight="1" x14ac:dyDescent="0.25">
      <c r="A36" s="242">
        <v>28</v>
      </c>
      <c r="B36" s="242" t="s">
        <v>77</v>
      </c>
      <c r="C36" s="247">
        <v>2</v>
      </c>
      <c r="D36" s="242">
        <v>2</v>
      </c>
      <c r="E36" s="244">
        <v>87</v>
      </c>
      <c r="F36" s="243">
        <v>2.9166666666666664E-2</v>
      </c>
      <c r="G36" s="243">
        <f>'OCT-2019 II'!G36+F36</f>
        <v>0.30833333333333335</v>
      </c>
      <c r="H36" s="243">
        <v>1.2395833333333333</v>
      </c>
      <c r="I36" s="243">
        <v>0.44444444444444442</v>
      </c>
      <c r="J36" s="258">
        <f t="shared" si="0"/>
        <v>1.6840277777777777</v>
      </c>
      <c r="K36" s="258">
        <f>'OCT-2019 II'!K36+J36</f>
        <v>26.298611111111114</v>
      </c>
      <c r="L36" s="289">
        <f t="shared" si="1"/>
        <v>1.7131944444444442</v>
      </c>
      <c r="M36" s="259">
        <f t="shared" si="2"/>
        <v>0.85659722222222212</v>
      </c>
      <c r="N36" s="259">
        <f t="shared" si="3"/>
        <v>99.883053626543202</v>
      </c>
      <c r="O36" s="259">
        <f t="shared" si="4"/>
        <v>99.88102816358024</v>
      </c>
      <c r="P36" s="260">
        <f t="shared" si="5"/>
        <v>26.606944444444448</v>
      </c>
      <c r="Q36" s="259">
        <f t="shared" si="6"/>
        <v>13.303472222222224</v>
      </c>
      <c r="R36" s="259">
        <f t="shared" si="7"/>
        <v>98.173707561728392</v>
      </c>
      <c r="S36" s="259">
        <f t="shared" si="8"/>
        <v>98.152295524691368</v>
      </c>
    </row>
    <row r="37" spans="1:19" s="71" customFormat="1" ht="27.75" customHeight="1" x14ac:dyDescent="0.25">
      <c r="A37" s="242">
        <v>29</v>
      </c>
      <c r="B37" s="242" t="s">
        <v>78</v>
      </c>
      <c r="C37" s="247">
        <v>6</v>
      </c>
      <c r="D37" s="247">
        <v>6</v>
      </c>
      <c r="E37" s="247">
        <v>207</v>
      </c>
      <c r="F37" s="250">
        <v>5.5555555555555552E-2</v>
      </c>
      <c r="G37" s="243">
        <f>'OCT-2019 II'!G37+F37</f>
        <v>0.49375000000000002</v>
      </c>
      <c r="H37" s="250">
        <v>3.0854166666666667</v>
      </c>
      <c r="I37" s="250">
        <v>0.86388888888888893</v>
      </c>
      <c r="J37" s="258">
        <f t="shared" si="0"/>
        <v>3.9493055555555556</v>
      </c>
      <c r="K37" s="258">
        <f>'OCT-2019 II'!K37+J37</f>
        <v>38.513888888888886</v>
      </c>
      <c r="L37" s="289">
        <f t="shared" si="1"/>
        <v>4.0048611111111114</v>
      </c>
      <c r="M37" s="259">
        <f t="shared" si="2"/>
        <v>0.6674768518518519</v>
      </c>
      <c r="N37" s="259">
        <f t="shared" si="3"/>
        <v>99.908580889917687</v>
      </c>
      <c r="O37" s="259">
        <f t="shared" si="4"/>
        <v>99.907294881687235</v>
      </c>
      <c r="P37" s="260">
        <f t="shared" si="5"/>
        <v>39.007638888888884</v>
      </c>
      <c r="Q37" s="259">
        <f t="shared" si="6"/>
        <v>6.5012731481481474</v>
      </c>
      <c r="R37" s="259">
        <f t="shared" si="7"/>
        <v>99.108474794238688</v>
      </c>
      <c r="S37" s="259">
        <f t="shared" si="8"/>
        <v>99.097045396090522</v>
      </c>
    </row>
    <row r="38" spans="1:19" s="71" customFormat="1" ht="27.75" customHeight="1" x14ac:dyDescent="0.25">
      <c r="A38" s="242">
        <v>30</v>
      </c>
      <c r="B38" s="242" t="s">
        <v>79</v>
      </c>
      <c r="C38" s="252">
        <v>8</v>
      </c>
      <c r="D38" s="252">
        <v>8</v>
      </c>
      <c r="E38" s="252">
        <v>414</v>
      </c>
      <c r="F38" s="253">
        <v>2.0833333333333332E-2</v>
      </c>
      <c r="G38" s="243">
        <f>'OCT-2019 II'!G38+F38</f>
        <v>0.53333333333333333</v>
      </c>
      <c r="H38" s="254">
        <v>6.0243055555555562</v>
      </c>
      <c r="I38" s="253">
        <v>20.033333333333335</v>
      </c>
      <c r="J38" s="258">
        <f t="shared" si="0"/>
        <v>26.057638888888892</v>
      </c>
      <c r="K38" s="258">
        <f>'OCT-2019 II'!K38+J38</f>
        <v>116.61319444444445</v>
      </c>
      <c r="L38" s="289">
        <f t="shared" si="1"/>
        <v>26.078472222222224</v>
      </c>
      <c r="M38" s="259">
        <f t="shared" si="2"/>
        <v>3.259809027777778</v>
      </c>
      <c r="N38" s="259">
        <f t="shared" si="3"/>
        <v>99.547610435956798</v>
      </c>
      <c r="O38" s="259">
        <f t="shared" si="4"/>
        <v>99.547248746141975</v>
      </c>
      <c r="P38" s="260">
        <f t="shared" si="5"/>
        <v>117.14652777777778</v>
      </c>
      <c r="Q38" s="259">
        <f t="shared" si="6"/>
        <v>14.643315972222222</v>
      </c>
      <c r="R38" s="259">
        <f t="shared" si="7"/>
        <v>97.975465374228392</v>
      </c>
      <c r="S38" s="259">
        <f t="shared" si="8"/>
        <v>97.96620611496914</v>
      </c>
    </row>
    <row r="39" spans="1:19" s="71" customFormat="1" ht="27.75" customHeight="1" x14ac:dyDescent="0.25">
      <c r="A39" s="242">
        <v>31</v>
      </c>
      <c r="B39" s="242" t="s">
        <v>80</v>
      </c>
      <c r="C39" s="244">
        <v>1</v>
      </c>
      <c r="D39" s="244">
        <v>1</v>
      </c>
      <c r="E39" s="244">
        <v>45</v>
      </c>
      <c r="F39" s="251">
        <v>9.0277777777777776E-2</v>
      </c>
      <c r="G39" s="243">
        <f>'OCT-2019 II'!G39+F39</f>
        <v>1.8444444444444441</v>
      </c>
      <c r="H39" s="251">
        <v>1.1840277777777779</v>
      </c>
      <c r="I39" s="251">
        <v>0.34027777777777773</v>
      </c>
      <c r="J39" s="258">
        <f t="shared" si="0"/>
        <v>1.5243055555555556</v>
      </c>
      <c r="K39" s="258">
        <f>'OCT-2019 II'!K39+J39</f>
        <v>10.361805555555556</v>
      </c>
      <c r="L39" s="289">
        <f t="shared" si="1"/>
        <v>1.6145833333333333</v>
      </c>
      <c r="M39" s="259">
        <f t="shared" si="2"/>
        <v>1.6145833333333333</v>
      </c>
      <c r="N39" s="259">
        <f t="shared" si="3"/>
        <v>99.788290895061721</v>
      </c>
      <c r="O39" s="259">
        <f t="shared" si="4"/>
        <v>99.77575231481481</v>
      </c>
      <c r="P39" s="260">
        <f t="shared" si="5"/>
        <v>12.206250000000001</v>
      </c>
      <c r="Q39" s="259">
        <f t="shared" si="6"/>
        <v>12.206250000000001</v>
      </c>
      <c r="R39" s="259">
        <f t="shared" si="7"/>
        <v>98.560860339506178</v>
      </c>
      <c r="S39" s="259">
        <f t="shared" si="8"/>
        <v>98.3046875</v>
      </c>
    </row>
    <row r="40" spans="1:19" s="106" customFormat="1" ht="27.75" customHeight="1" x14ac:dyDescent="0.25">
      <c r="A40" s="244">
        <v>32</v>
      </c>
      <c r="B40" s="244" t="s">
        <v>81</v>
      </c>
      <c r="C40" s="244">
        <v>13</v>
      </c>
      <c r="D40" s="244">
        <v>13</v>
      </c>
      <c r="E40" s="244">
        <v>475</v>
      </c>
      <c r="F40" s="243">
        <v>0.24861111111111112</v>
      </c>
      <c r="G40" s="243">
        <f>'OCT-2019 II'!G40+F40</f>
        <v>3.1493055555555562</v>
      </c>
      <c r="H40" s="243">
        <v>6.1756944444444448</v>
      </c>
      <c r="I40" s="243">
        <v>1.5034722222222223</v>
      </c>
      <c r="J40" s="243">
        <f t="shared" si="0"/>
        <v>7.6791666666666671</v>
      </c>
      <c r="K40" s="258">
        <f>'OCT-2019 II'!K40+J40</f>
        <v>87.692361111111126</v>
      </c>
      <c r="L40" s="289">
        <f t="shared" si="1"/>
        <v>7.927777777777778</v>
      </c>
      <c r="M40" s="289">
        <f t="shared" si="2"/>
        <v>0.60982905982905988</v>
      </c>
      <c r="N40" s="259">
        <f t="shared" si="3"/>
        <v>99.917957621082621</v>
      </c>
      <c r="O40" s="259">
        <f t="shared" si="4"/>
        <v>99.915301519468187</v>
      </c>
      <c r="P40" s="290">
        <f t="shared" si="5"/>
        <v>90.841666666666683</v>
      </c>
      <c r="Q40" s="289">
        <f t="shared" si="6"/>
        <v>6.9878205128205142</v>
      </c>
      <c r="R40" s="259">
        <f t="shared" si="7"/>
        <v>99.063115800094977</v>
      </c>
      <c r="S40" s="259">
        <f t="shared" si="8"/>
        <v>99.029469373219371</v>
      </c>
    </row>
    <row r="41" spans="1:19" s="71" customFormat="1" ht="27.75" customHeight="1" x14ac:dyDescent="0.25">
      <c r="A41" s="242">
        <v>33</v>
      </c>
      <c r="B41" s="255" t="s">
        <v>82</v>
      </c>
      <c r="C41" s="247">
        <v>5</v>
      </c>
      <c r="D41" s="255">
        <v>5</v>
      </c>
      <c r="E41" s="268">
        <v>80</v>
      </c>
      <c r="F41" s="269">
        <v>0.28472222222222221</v>
      </c>
      <c r="G41" s="243">
        <f>'OCT-2019 II'!G41+F41</f>
        <v>0.98263888888888884</v>
      </c>
      <c r="H41" s="270">
        <v>1.3125</v>
      </c>
      <c r="I41" s="270">
        <v>0.12847222222222221</v>
      </c>
      <c r="J41" s="258">
        <f t="shared" si="0"/>
        <v>1.4409722222222223</v>
      </c>
      <c r="K41" s="258">
        <f>'OCT-2019 II'!K41+J41</f>
        <v>21.943749999999998</v>
      </c>
      <c r="L41" s="289">
        <f t="shared" si="1"/>
        <v>1.7256944444444446</v>
      </c>
      <c r="M41" s="259">
        <f t="shared" si="2"/>
        <v>0.34513888888888894</v>
      </c>
      <c r="N41" s="259">
        <f t="shared" si="3"/>
        <v>99.959972993827165</v>
      </c>
      <c r="O41" s="259">
        <f t="shared" si="4"/>
        <v>99.952064043209873</v>
      </c>
      <c r="P41" s="260">
        <f t="shared" si="5"/>
        <v>22.926388888888887</v>
      </c>
      <c r="Q41" s="259">
        <f t="shared" si="6"/>
        <v>4.5852777777777778</v>
      </c>
      <c r="R41" s="259">
        <f t="shared" si="7"/>
        <v>99.390451388888891</v>
      </c>
      <c r="S41" s="259">
        <f t="shared" si="8"/>
        <v>99.363155864197537</v>
      </c>
    </row>
    <row r="42" spans="1:19" s="71" customFormat="1" ht="27.75" customHeight="1" x14ac:dyDescent="0.25">
      <c r="A42" s="242">
        <v>34</v>
      </c>
      <c r="B42" s="242" t="s">
        <v>83</v>
      </c>
      <c r="C42" s="247">
        <v>1</v>
      </c>
      <c r="D42" s="242">
        <v>1</v>
      </c>
      <c r="E42" s="268">
        <v>28</v>
      </c>
      <c r="F42" s="270">
        <v>6.9444444444444441E-3</v>
      </c>
      <c r="G42" s="243">
        <f>'OCT-2019 II'!G42+F42</f>
        <v>1.1840277777777779</v>
      </c>
      <c r="H42" s="270">
        <v>0.17013888888888887</v>
      </c>
      <c r="I42" s="270">
        <v>0.125</v>
      </c>
      <c r="J42" s="258">
        <f t="shared" si="0"/>
        <v>0.29513888888888884</v>
      </c>
      <c r="K42" s="258">
        <f>'OCT-2019 II'!K42+J42</f>
        <v>4.4340277777777786</v>
      </c>
      <c r="L42" s="289">
        <f t="shared" si="1"/>
        <v>0.30208333333333326</v>
      </c>
      <c r="M42" s="259">
        <f t="shared" si="2"/>
        <v>0.30208333333333326</v>
      </c>
      <c r="N42" s="259">
        <f t="shared" si="3"/>
        <v>99.959008487654316</v>
      </c>
      <c r="O42" s="259">
        <f t="shared" si="4"/>
        <v>99.958043981481481</v>
      </c>
      <c r="P42" s="260">
        <f t="shared" si="5"/>
        <v>5.6180555555555562</v>
      </c>
      <c r="Q42" s="259">
        <f t="shared" si="6"/>
        <v>5.6180555555555562</v>
      </c>
      <c r="R42" s="259">
        <f t="shared" si="7"/>
        <v>99.384162808641975</v>
      </c>
      <c r="S42" s="259">
        <f t="shared" si="8"/>
        <v>99.219714506172849</v>
      </c>
    </row>
    <row r="43" spans="1:19" s="71" customFormat="1" ht="27.75" customHeight="1" x14ac:dyDescent="0.25">
      <c r="A43" s="242">
        <v>35</v>
      </c>
      <c r="B43" s="242" t="s">
        <v>84</v>
      </c>
      <c r="C43" s="247">
        <v>1</v>
      </c>
      <c r="D43" s="242">
        <v>1</v>
      </c>
      <c r="E43" s="268">
        <v>67</v>
      </c>
      <c r="F43" s="270">
        <v>0.12847222222222224</v>
      </c>
      <c r="G43" s="243">
        <f>'OCT-2019 II'!G43+F43</f>
        <v>0.85624999999999996</v>
      </c>
      <c r="H43" s="270">
        <v>1.0562500000000001</v>
      </c>
      <c r="I43" s="270">
        <v>0.12708333333333333</v>
      </c>
      <c r="J43" s="258">
        <f t="shared" si="0"/>
        <v>1.1833333333333336</v>
      </c>
      <c r="K43" s="258">
        <f>'OCT-2019 II'!K43+J43</f>
        <v>13.716666666666665</v>
      </c>
      <c r="L43" s="289">
        <f t="shared" si="1"/>
        <v>1.3118055555555559</v>
      </c>
      <c r="M43" s="259">
        <f t="shared" si="2"/>
        <v>1.3118055555555559</v>
      </c>
      <c r="N43" s="259">
        <f t="shared" si="3"/>
        <v>99.835648148148152</v>
      </c>
      <c r="O43" s="259">
        <f t="shared" si="4"/>
        <v>99.817804783950621</v>
      </c>
      <c r="P43" s="260">
        <f t="shared" si="5"/>
        <v>14.572916666666664</v>
      </c>
      <c r="Q43" s="259">
        <f t="shared" si="6"/>
        <v>14.572916666666664</v>
      </c>
      <c r="R43" s="259">
        <f t="shared" si="7"/>
        <v>98.094907407407405</v>
      </c>
      <c r="S43" s="259">
        <f t="shared" si="8"/>
        <v>97.975983796296305</v>
      </c>
    </row>
    <row r="44" spans="1:19" s="71" customFormat="1" ht="27.75" customHeight="1" x14ac:dyDescent="0.25">
      <c r="A44" s="242">
        <v>36</v>
      </c>
      <c r="B44" s="242" t="s">
        <v>85</v>
      </c>
      <c r="C44" s="247">
        <v>1</v>
      </c>
      <c r="D44" s="242">
        <v>1</v>
      </c>
      <c r="E44" s="268">
        <v>78</v>
      </c>
      <c r="F44" s="270">
        <v>6.5972222222222196E-2</v>
      </c>
      <c r="G44" s="243">
        <f>'OCT-2019 II'!G44+F44</f>
        <v>1.1145833333333328</v>
      </c>
      <c r="H44" s="270">
        <v>0.93402777777777801</v>
      </c>
      <c r="I44" s="270">
        <v>9.0277777777777804E-2</v>
      </c>
      <c r="J44" s="258">
        <f t="shared" si="0"/>
        <v>1.0243055555555558</v>
      </c>
      <c r="K44" s="258">
        <f>'OCT-2019 II'!K44+J44</f>
        <v>6.4965277777777786</v>
      </c>
      <c r="L44" s="289">
        <f t="shared" si="1"/>
        <v>1.0902777777777779</v>
      </c>
      <c r="M44" s="259">
        <f t="shared" si="2"/>
        <v>1.0902777777777779</v>
      </c>
      <c r="N44" s="259">
        <f t="shared" si="3"/>
        <v>99.857735339506178</v>
      </c>
      <c r="O44" s="259">
        <f t="shared" si="4"/>
        <v>99.848572530864189</v>
      </c>
      <c r="P44" s="260">
        <f t="shared" si="5"/>
        <v>7.6111111111111116</v>
      </c>
      <c r="Q44" s="259">
        <f t="shared" si="6"/>
        <v>7.6111111111111116</v>
      </c>
      <c r="R44" s="259">
        <f t="shared" si="7"/>
        <v>99.097704475308632</v>
      </c>
      <c r="S44" s="259">
        <f t="shared" si="8"/>
        <v>98.942901234567898</v>
      </c>
    </row>
    <row r="45" spans="1:19" s="71" customFormat="1" ht="27.75" customHeight="1" x14ac:dyDescent="0.25">
      <c r="A45" s="242">
        <v>37</v>
      </c>
      <c r="B45" s="242" t="s">
        <v>86</v>
      </c>
      <c r="C45" s="244">
        <v>3</v>
      </c>
      <c r="D45" s="242">
        <v>3</v>
      </c>
      <c r="E45" s="268">
        <v>158</v>
      </c>
      <c r="F45" s="270">
        <v>2.7777777777777776E-2</v>
      </c>
      <c r="G45" s="243">
        <f>'OCT-2019 II'!G45+F45</f>
        <v>0.57638888888888884</v>
      </c>
      <c r="H45" s="270">
        <v>4.8159722222222223</v>
      </c>
      <c r="I45" s="270">
        <v>3.125E-2</v>
      </c>
      <c r="J45" s="258">
        <f t="shared" si="0"/>
        <v>4.8472222222222223</v>
      </c>
      <c r="K45" s="258">
        <f>'OCT-2019 II'!K45+J45</f>
        <v>24.048611111111114</v>
      </c>
      <c r="L45" s="289">
        <f t="shared" si="1"/>
        <v>4.875</v>
      </c>
      <c r="M45" s="259">
        <f t="shared" si="2"/>
        <v>1.625</v>
      </c>
      <c r="N45" s="259">
        <f t="shared" si="3"/>
        <v>99.775591563786008</v>
      </c>
      <c r="O45" s="259">
        <f t="shared" si="4"/>
        <v>99.774305555555557</v>
      </c>
      <c r="P45" s="260">
        <f t="shared" si="5"/>
        <v>24.625000000000004</v>
      </c>
      <c r="Q45" s="259">
        <f t="shared" si="6"/>
        <v>8.2083333333333339</v>
      </c>
      <c r="R45" s="259">
        <f t="shared" si="7"/>
        <v>98.886638374485585</v>
      </c>
      <c r="S45" s="259">
        <f t="shared" si="8"/>
        <v>98.859953703703709</v>
      </c>
    </row>
    <row r="46" spans="1:19" s="71" customFormat="1" ht="27.75" customHeight="1" x14ac:dyDescent="0.25">
      <c r="A46" s="242">
        <v>38</v>
      </c>
      <c r="B46" s="242" t="s">
        <v>87</v>
      </c>
      <c r="C46" s="244">
        <v>4</v>
      </c>
      <c r="D46" s="242">
        <v>4</v>
      </c>
      <c r="E46" s="268">
        <v>247</v>
      </c>
      <c r="F46" s="270">
        <v>1.0868055555555556</v>
      </c>
      <c r="G46" s="243">
        <f>'OCT-2019 II'!G46+F46</f>
        <v>4.7122453703703702</v>
      </c>
      <c r="H46" s="270">
        <v>2.2361111111111112</v>
      </c>
      <c r="I46" s="270">
        <v>1.3368055555555556</v>
      </c>
      <c r="J46" s="258">
        <f t="shared" si="0"/>
        <v>3.572916666666667</v>
      </c>
      <c r="K46" s="258">
        <f>'OCT-2019 II'!K46+J46</f>
        <v>25.013194444444448</v>
      </c>
      <c r="L46" s="289">
        <f t="shared" si="1"/>
        <v>4.6597222222222223</v>
      </c>
      <c r="M46" s="259">
        <f t="shared" si="2"/>
        <v>1.1649305555555556</v>
      </c>
      <c r="N46" s="259">
        <f t="shared" si="3"/>
        <v>99.875940393518519</v>
      </c>
      <c r="O46" s="259">
        <f t="shared" si="4"/>
        <v>99.838204089506178</v>
      </c>
      <c r="P46" s="260">
        <f t="shared" si="5"/>
        <v>29.72543981481482</v>
      </c>
      <c r="Q46" s="259">
        <f t="shared" si="6"/>
        <v>7.4313599537037049</v>
      </c>
      <c r="R46" s="259">
        <f t="shared" si="7"/>
        <v>99.131486304012356</v>
      </c>
      <c r="S46" s="259">
        <f t="shared" si="8"/>
        <v>98.967866673096722</v>
      </c>
    </row>
    <row r="47" spans="1:19" s="71" customFormat="1" ht="27.75" customHeight="1" x14ac:dyDescent="0.25">
      <c r="A47" s="242">
        <v>39</v>
      </c>
      <c r="B47" s="242" t="s">
        <v>88</v>
      </c>
      <c r="C47" s="247">
        <v>24</v>
      </c>
      <c r="D47" s="242">
        <v>24</v>
      </c>
      <c r="E47" s="244">
        <v>925</v>
      </c>
      <c r="F47" s="270">
        <v>3.8201388888888892</v>
      </c>
      <c r="G47" s="243">
        <f>'OCT-2019 II'!G47+F47</f>
        <v>24.375231481481478</v>
      </c>
      <c r="H47" s="270">
        <v>17.489583333333332</v>
      </c>
      <c r="I47" s="270">
        <v>34.670138888888893</v>
      </c>
      <c r="J47" s="258">
        <f t="shared" si="0"/>
        <v>52.159722222222229</v>
      </c>
      <c r="K47" s="258">
        <f>'OCT-2019 II'!K47+J47</f>
        <v>450.71666666666675</v>
      </c>
      <c r="L47" s="289">
        <f t="shared" si="1"/>
        <v>55.97986111111112</v>
      </c>
      <c r="M47" s="259">
        <f t="shared" si="2"/>
        <v>2.3324942129629633</v>
      </c>
      <c r="N47" s="259">
        <f t="shared" si="3"/>
        <v>99.698149755658434</v>
      </c>
      <c r="O47" s="259">
        <f t="shared" si="4"/>
        <v>99.676042470421805</v>
      </c>
      <c r="P47" s="260">
        <f t="shared" si="5"/>
        <v>475.09189814814823</v>
      </c>
      <c r="Q47" s="259">
        <f t="shared" si="6"/>
        <v>19.795495756172844</v>
      </c>
      <c r="R47" s="259">
        <f t="shared" si="7"/>
        <v>97.391685956790113</v>
      </c>
      <c r="S47" s="259">
        <f t="shared" si="8"/>
        <v>97.250625589420437</v>
      </c>
    </row>
    <row r="48" spans="1:19" s="71" customFormat="1" ht="27.75" customHeight="1" x14ac:dyDescent="0.25">
      <c r="A48" s="242">
        <v>40</v>
      </c>
      <c r="B48" s="242" t="s">
        <v>89</v>
      </c>
      <c r="C48" s="247">
        <v>8</v>
      </c>
      <c r="D48" s="242">
        <v>8</v>
      </c>
      <c r="E48" s="244">
        <v>215</v>
      </c>
      <c r="F48" s="270">
        <v>1.9138888888888892</v>
      </c>
      <c r="G48" s="243">
        <f>'OCT-2019 II'!G48+F48</f>
        <v>16.695138888888888</v>
      </c>
      <c r="H48" s="270">
        <v>3.3305555555555557</v>
      </c>
      <c r="I48" s="270">
        <v>2.057638888888889</v>
      </c>
      <c r="J48" s="258">
        <f t="shared" si="0"/>
        <v>5.3881944444444443</v>
      </c>
      <c r="K48" s="258">
        <f>'OCT-2019 II'!K48+J48</f>
        <v>86.822222222222223</v>
      </c>
      <c r="L48" s="289">
        <f t="shared" si="1"/>
        <v>7.3020833333333339</v>
      </c>
      <c r="M48" s="259">
        <f t="shared" si="2"/>
        <v>0.91276041666666674</v>
      </c>
      <c r="N48" s="259">
        <f t="shared" si="3"/>
        <v>99.906454957561721</v>
      </c>
      <c r="O48" s="259">
        <f t="shared" si="4"/>
        <v>99.873227719907405</v>
      </c>
      <c r="P48" s="260">
        <f t="shared" si="5"/>
        <v>103.51736111111111</v>
      </c>
      <c r="Q48" s="259">
        <f t="shared" si="6"/>
        <v>12.939670138888889</v>
      </c>
      <c r="R48" s="259">
        <f t="shared" si="7"/>
        <v>98.492669753086432</v>
      </c>
      <c r="S48" s="259">
        <f t="shared" si="8"/>
        <v>98.202823591820987</v>
      </c>
    </row>
    <row r="49" spans="1:19" s="71" customFormat="1" ht="27.75" customHeight="1" x14ac:dyDescent="0.25">
      <c r="A49" s="242">
        <v>41</v>
      </c>
      <c r="B49" s="242" t="s">
        <v>90</v>
      </c>
      <c r="C49" s="247">
        <v>12</v>
      </c>
      <c r="D49" s="242">
        <v>12</v>
      </c>
      <c r="E49" s="244">
        <v>219</v>
      </c>
      <c r="F49" s="270">
        <v>0.87777777777777777</v>
      </c>
      <c r="G49" s="243">
        <f>'OCT-2019 II'!G49+F49</f>
        <v>26.038194444444439</v>
      </c>
      <c r="H49" s="270">
        <v>3.9750000000000001</v>
      </c>
      <c r="I49" s="270">
        <v>0.41111111111111115</v>
      </c>
      <c r="J49" s="258">
        <f t="shared" si="0"/>
        <v>4.3861111111111111</v>
      </c>
      <c r="K49" s="258">
        <f>'OCT-2019 II'!K49+J49</f>
        <v>122.65833333333333</v>
      </c>
      <c r="L49" s="289">
        <f t="shared" si="1"/>
        <v>5.2638888888888893</v>
      </c>
      <c r="M49" s="259">
        <f t="shared" si="2"/>
        <v>0.43865740740740744</v>
      </c>
      <c r="N49" s="259">
        <f t="shared" si="3"/>
        <v>99.949234825102877</v>
      </c>
      <c r="O49" s="259">
        <f t="shared" si="4"/>
        <v>99.939075360082313</v>
      </c>
      <c r="P49" s="260">
        <f t="shared" si="5"/>
        <v>148.69652777777776</v>
      </c>
      <c r="Q49" s="259">
        <f t="shared" si="6"/>
        <v>12.391377314814813</v>
      </c>
      <c r="R49" s="259">
        <f t="shared" si="7"/>
        <v>98.580343364197532</v>
      </c>
      <c r="S49" s="259">
        <f t="shared" si="8"/>
        <v>98.278975372942384</v>
      </c>
    </row>
    <row r="50" spans="1:19" s="103" customFormat="1" ht="27.75" customHeight="1" x14ac:dyDescent="0.25">
      <c r="A50" s="256"/>
      <c r="B50" s="257" t="s">
        <v>91</v>
      </c>
      <c r="C50" s="271">
        <f t="shared" ref="C50:I50" si="9">SUM(C8:C49)</f>
        <v>168</v>
      </c>
      <c r="D50" s="271">
        <f t="shared" si="9"/>
        <v>168</v>
      </c>
      <c r="E50" s="271">
        <f t="shared" si="9"/>
        <v>5536</v>
      </c>
      <c r="F50" s="272">
        <f t="shared" si="9"/>
        <v>14.321111111111112</v>
      </c>
      <c r="G50" s="273">
        <f t="shared" si="9"/>
        <v>148.94361574074071</v>
      </c>
      <c r="H50" s="274">
        <f t="shared" si="9"/>
        <v>98.093055555555566</v>
      </c>
      <c r="I50" s="274">
        <f t="shared" si="9"/>
        <v>104.20972222222221</v>
      </c>
      <c r="J50" s="274">
        <f>SUM(J8:J49)</f>
        <v>203.04097222222222</v>
      </c>
      <c r="K50" s="273">
        <f>SUM(K8:K49)</f>
        <v>1815.5155277777776</v>
      </c>
      <c r="L50" s="273">
        <f>SUM(L8:L49)</f>
        <v>217.3620833333334</v>
      </c>
      <c r="M50" s="276">
        <f>L50/C50</f>
        <v>1.293821924603175</v>
      </c>
      <c r="N50" s="276">
        <f>+((C50*24*30)-J50)/(C50*24*30)*100</f>
        <v>99.832142053387713</v>
      </c>
      <c r="O50" s="276">
        <f>+((C50*24*30)-L50)/(C50*24*30)*100</f>
        <v>99.820302510471791</v>
      </c>
      <c r="P50" s="277">
        <f t="shared" si="5"/>
        <v>1964.4591435185184</v>
      </c>
      <c r="Q50" s="276">
        <f t="shared" si="6"/>
        <v>11.693209187610229</v>
      </c>
      <c r="R50" s="276">
        <f>+((C50*24*30)-K50)/(C50*24*30)*100</f>
        <v>98.499077771347729</v>
      </c>
      <c r="S50" s="276">
        <f>+((C50*24*30)-(G50+K50))*100/(C50*24*30)</f>
        <v>98.375943168387479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236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36"/>
  <sheetViews>
    <sheetView view="pageBreakPreview" topLeftCell="A10" zoomScale="60" zoomScaleNormal="130" workbookViewId="0">
      <selection activeCell="K16" sqref="K16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0.85546875" style="104" customWidth="1"/>
    <col min="5" max="5" width="12.28515625" style="108" customWidth="1"/>
    <col min="6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4.2851562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6" s="53" customFormat="1" ht="55.5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6" s="53" customFormat="1" ht="23.25" x14ac:dyDescent="0.35">
      <c r="A2" s="384" t="s">
        <v>94</v>
      </c>
      <c r="B2" s="384"/>
      <c r="C2" s="384"/>
      <c r="D2" s="318"/>
      <c r="E2" s="57"/>
      <c r="F2" s="57"/>
      <c r="G2" s="57"/>
      <c r="H2" s="57"/>
      <c r="I2" s="57"/>
      <c r="J2" s="318"/>
      <c r="K2" s="318"/>
      <c r="L2" s="318"/>
      <c r="M2" s="318"/>
      <c r="N2" s="318"/>
      <c r="O2" s="318"/>
      <c r="P2" s="318"/>
      <c r="Q2" s="385" t="s">
        <v>95</v>
      </c>
      <c r="R2" s="385"/>
      <c r="S2" s="385"/>
    </row>
    <row r="3" spans="1:26" s="53" customFormat="1" ht="56.25" customHeight="1" x14ac:dyDescent="0.35">
      <c r="A3" s="404" t="s">
        <v>237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U3" s="53">
        <v>155</v>
      </c>
      <c r="V3" s="53">
        <v>8885</v>
      </c>
      <c r="W3" s="53">
        <v>54.15625</v>
      </c>
      <c r="X3" s="53" t="s">
        <v>241</v>
      </c>
      <c r="Y3" s="53">
        <v>158.44722222222222</v>
      </c>
      <c r="Z3" s="53">
        <v>86.530555555555551</v>
      </c>
    </row>
    <row r="4" spans="1:26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239</v>
      </c>
      <c r="F4" s="374" t="s">
        <v>240</v>
      </c>
      <c r="G4" s="374" t="s">
        <v>166</v>
      </c>
      <c r="H4" s="378" t="s">
        <v>230</v>
      </c>
      <c r="I4" s="378"/>
      <c r="J4" s="378"/>
      <c r="K4" s="379" t="s">
        <v>169</v>
      </c>
      <c r="L4" s="373" t="s">
        <v>231</v>
      </c>
      <c r="M4" s="373"/>
      <c r="N4" s="373"/>
      <c r="O4" s="373"/>
      <c r="P4" s="373" t="s">
        <v>10</v>
      </c>
      <c r="Q4" s="373"/>
      <c r="R4" s="373"/>
      <c r="S4" s="373"/>
    </row>
    <row r="5" spans="1:26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6" s="6" customFormat="1" ht="101.25" customHeight="1" x14ac:dyDescent="0.25">
      <c r="A6" s="373"/>
      <c r="B6" s="373"/>
      <c r="C6" s="376"/>
      <c r="D6" s="373"/>
      <c r="E6" s="376"/>
      <c r="F6" s="376"/>
      <c r="G6" s="376"/>
      <c r="H6" s="317" t="s">
        <v>18</v>
      </c>
      <c r="I6" s="317" t="s">
        <v>19</v>
      </c>
      <c r="J6" s="317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6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6" s="71" customFormat="1" ht="39.75" customHeight="1" x14ac:dyDescent="0.25">
      <c r="A8" s="65">
        <v>1</v>
      </c>
      <c r="B8" s="65" t="s">
        <v>98</v>
      </c>
      <c r="C8" s="227">
        <v>163</v>
      </c>
      <c r="D8" s="227">
        <v>163</v>
      </c>
      <c r="E8" s="228">
        <v>9653</v>
      </c>
      <c r="F8" s="67">
        <v>0.13472222222222224</v>
      </c>
      <c r="G8" s="67">
        <f>'OCT-2019 III '!G8+F8</f>
        <v>3.1562499999999996</v>
      </c>
      <c r="H8" s="67">
        <v>127.97652777777778</v>
      </c>
      <c r="I8" s="67">
        <v>99.77456018518518</v>
      </c>
      <c r="J8" s="112">
        <f>H8+I8</f>
        <v>227.75108796296297</v>
      </c>
      <c r="K8" s="112">
        <f>'OCT-2019 III '!K8+J8</f>
        <v>2613.5337268518524</v>
      </c>
      <c r="L8" s="233">
        <f>+F8+J8</f>
        <v>227.88581018518519</v>
      </c>
      <c r="M8" s="238">
        <f>L8/C8</f>
        <v>1.3980724551238355</v>
      </c>
      <c r="N8" s="238">
        <f>+((C8*24*30)-J8)/(C8*24*30)*100</f>
        <v>99.805938064107906</v>
      </c>
      <c r="O8" s="238">
        <f>+((C8*24*30)-L8)/(C8*24*30)*100</f>
        <v>99.805823270121692</v>
      </c>
      <c r="P8" s="112">
        <f>+G8+K8</f>
        <v>2616.6899768518524</v>
      </c>
      <c r="Q8" s="238">
        <f>P8/C8</f>
        <v>16.053312741422406</v>
      </c>
      <c r="R8" s="238">
        <f>+((C8*24*30)-K8)/(C8*24*30)*100</f>
        <v>97.773062604931965</v>
      </c>
      <c r="S8" s="238">
        <f>+((C8*24*30)-(G8+K8))*100/(C8*24*30)</f>
        <v>97.770373230358004</v>
      </c>
      <c r="U8" s="71">
        <v>153</v>
      </c>
      <c r="V8" s="71">
        <v>15184</v>
      </c>
      <c r="W8" s="71">
        <v>101.60416666666667</v>
      </c>
      <c r="X8" s="71">
        <v>387.28055555555557</v>
      </c>
      <c r="Y8" s="71">
        <v>242.80138888888891</v>
      </c>
      <c r="Z8" s="71" t="s">
        <v>210</v>
      </c>
    </row>
    <row r="9" spans="1:26" s="71" customFormat="1" ht="39.75" customHeight="1" x14ac:dyDescent="0.25">
      <c r="A9" s="65">
        <v>2</v>
      </c>
      <c r="B9" s="65" t="s">
        <v>99</v>
      </c>
      <c r="C9" s="198">
        <v>83</v>
      </c>
      <c r="D9" s="198">
        <v>83</v>
      </c>
      <c r="E9" s="198">
        <v>3392</v>
      </c>
      <c r="F9" s="199">
        <v>4.3111111111111109</v>
      </c>
      <c r="G9" s="67">
        <f>'OCT-2019 III '!G9+F9</f>
        <v>12.763888888888889</v>
      </c>
      <c r="H9" s="199">
        <v>124.1875</v>
      </c>
      <c r="I9" s="199">
        <v>125.82291666666667</v>
      </c>
      <c r="J9" s="112">
        <f t="shared" ref="J9:J20" si="0">H9+I9</f>
        <v>250.01041666666669</v>
      </c>
      <c r="K9" s="112">
        <f>'OCT-2019 III '!K9+J9</f>
        <v>2003.7972222222224</v>
      </c>
      <c r="L9" s="233">
        <f t="shared" ref="L9:L20" si="1">+F9+J9</f>
        <v>254.32152777777779</v>
      </c>
      <c r="M9" s="238">
        <f t="shared" ref="M9:M21" si="2">L9/C9</f>
        <v>3.064114792503347</v>
      </c>
      <c r="N9" s="238">
        <f t="shared" ref="N9:N20" si="3">+((C9*24*30)-J9)/(C9*24*30)*100</f>
        <v>99.581642542391791</v>
      </c>
      <c r="O9" s="238">
        <f t="shared" ref="O9:O20" si="4">+((C9*24*30)-L9)/(C9*24*30)*100</f>
        <v>99.574428501041197</v>
      </c>
      <c r="P9" s="112">
        <f t="shared" ref="P9:P21" si="5">+G9+K9</f>
        <v>2016.5611111111114</v>
      </c>
      <c r="Q9" s="238">
        <f t="shared" ref="Q9:Q21" si="6">P9/C9</f>
        <v>24.29591700133869</v>
      </c>
      <c r="R9" s="238">
        <f t="shared" ref="R9:R20" si="7">+((C9*24*30)-K9)/(C9*24*30)*100</f>
        <v>96.64692566562546</v>
      </c>
      <c r="S9" s="238">
        <f t="shared" ref="S9:S20" si="8">+((C9*24*30)-(G9+K9))*100/(C9*24*30)</f>
        <v>96.625567083147402</v>
      </c>
      <c r="U9" s="71">
        <v>80</v>
      </c>
      <c r="V9" s="71">
        <v>80</v>
      </c>
    </row>
    <row r="10" spans="1:26" s="71" customFormat="1" ht="39.75" customHeight="1" x14ac:dyDescent="0.25">
      <c r="A10" s="65">
        <v>3</v>
      </c>
      <c r="B10" s="115" t="s">
        <v>100</v>
      </c>
      <c r="C10" s="227">
        <v>37</v>
      </c>
      <c r="D10" s="227">
        <v>37</v>
      </c>
      <c r="E10" s="198">
        <v>1083</v>
      </c>
      <c r="F10" s="67">
        <v>0</v>
      </c>
      <c r="G10" s="67">
        <f>'OCT-2019 III '!G10+F10</f>
        <v>8.9583333333333348E-2</v>
      </c>
      <c r="H10" s="67">
        <v>19.489583333333332</v>
      </c>
      <c r="I10" s="67">
        <v>21.729166666666668</v>
      </c>
      <c r="J10" s="112">
        <f t="shared" si="0"/>
        <v>41.21875</v>
      </c>
      <c r="K10" s="112">
        <f>'OCT-2019 III '!K10+J10</f>
        <v>650.19999999999993</v>
      </c>
      <c r="L10" s="233">
        <f t="shared" si="1"/>
        <v>41.21875</v>
      </c>
      <c r="M10" s="238">
        <f t="shared" si="2"/>
        <v>1.1140202702702702</v>
      </c>
      <c r="N10" s="238">
        <f t="shared" si="3"/>
        <v>99.845274962462454</v>
      </c>
      <c r="O10" s="238">
        <f t="shared" si="4"/>
        <v>99.845274962462454</v>
      </c>
      <c r="P10" s="112">
        <f t="shared" si="5"/>
        <v>650.28958333333321</v>
      </c>
      <c r="Q10" s="238">
        <f t="shared" si="6"/>
        <v>17.575394144144141</v>
      </c>
      <c r="R10" s="238">
        <f t="shared" si="7"/>
        <v>97.559309309309299</v>
      </c>
      <c r="S10" s="238">
        <f t="shared" si="8"/>
        <v>97.558973035535544</v>
      </c>
      <c r="U10" s="71">
        <v>37</v>
      </c>
      <c r="V10" s="71">
        <v>37</v>
      </c>
      <c r="W10" s="71">
        <v>37</v>
      </c>
      <c r="X10" s="71">
        <v>27</v>
      </c>
    </row>
    <row r="11" spans="1:26" s="71" customFormat="1" ht="39.75" customHeight="1" x14ac:dyDescent="0.25">
      <c r="A11" s="65">
        <v>4</v>
      </c>
      <c r="B11" s="115" t="s">
        <v>101</v>
      </c>
      <c r="C11" s="227">
        <v>36</v>
      </c>
      <c r="D11" s="227">
        <v>36</v>
      </c>
      <c r="E11" s="198">
        <v>1245</v>
      </c>
      <c r="F11" s="67">
        <v>3.0555555555555555E-2</v>
      </c>
      <c r="G11" s="67">
        <f>'OCT-2019 III '!G11+F11</f>
        <v>0.11041666666666666</v>
      </c>
      <c r="H11" s="67">
        <v>25.337500000000002</v>
      </c>
      <c r="I11" s="67">
        <v>26.694444444444443</v>
      </c>
      <c r="J11" s="112">
        <f t="shared" si="0"/>
        <v>52.031944444444449</v>
      </c>
      <c r="K11" s="112">
        <f>'OCT-2019 III '!K11+J11</f>
        <v>709.67361111111109</v>
      </c>
      <c r="L11" s="233">
        <f t="shared" si="1"/>
        <v>52.062500000000007</v>
      </c>
      <c r="M11" s="238">
        <f t="shared" si="2"/>
        <v>1.4461805555555558</v>
      </c>
      <c r="N11" s="238">
        <f t="shared" si="3"/>
        <v>99.799259473593978</v>
      </c>
      <c r="O11" s="238">
        <f t="shared" si="4"/>
        <v>99.799141589506164</v>
      </c>
      <c r="P11" s="112">
        <f t="shared" si="5"/>
        <v>709.78402777777774</v>
      </c>
      <c r="Q11" s="238">
        <f t="shared" si="6"/>
        <v>19.716222993827159</v>
      </c>
      <c r="R11" s="238">
        <f t="shared" si="7"/>
        <v>97.262061685528124</v>
      </c>
      <c r="S11" s="238">
        <f t="shared" si="8"/>
        <v>97.261635695301777</v>
      </c>
      <c r="U11" s="71">
        <v>36</v>
      </c>
      <c r="V11" s="71">
        <v>36</v>
      </c>
      <c r="W11" s="71">
        <v>36</v>
      </c>
      <c r="X11" s="71">
        <v>29</v>
      </c>
    </row>
    <row r="12" spans="1:26" s="71" customFormat="1" ht="39.75" customHeight="1" x14ac:dyDescent="0.25">
      <c r="A12" s="65">
        <v>5</v>
      </c>
      <c r="B12" s="65" t="s">
        <v>34</v>
      </c>
      <c r="C12" s="229">
        <v>155</v>
      </c>
      <c r="D12" s="229">
        <v>155</v>
      </c>
      <c r="E12" s="230">
        <v>8885</v>
      </c>
      <c r="F12" s="231">
        <v>54.2</v>
      </c>
      <c r="G12" s="67">
        <f>'OCT-2019 III '!G12+F12</f>
        <v>402.9736111111111</v>
      </c>
      <c r="H12" s="231">
        <v>158</v>
      </c>
      <c r="I12" s="231">
        <v>86.5</v>
      </c>
      <c r="J12" s="112">
        <f t="shared" si="0"/>
        <v>244.5</v>
      </c>
      <c r="K12" s="112">
        <f>'OCT-2019 III '!K12+J12</f>
        <v>3356.6456944444444</v>
      </c>
      <c r="L12" s="233">
        <f t="shared" si="1"/>
        <v>298.7</v>
      </c>
      <c r="M12" s="238">
        <f t="shared" si="2"/>
        <v>1.9270967741935483</v>
      </c>
      <c r="N12" s="238">
        <f t="shared" si="3"/>
        <v>99.780913978494624</v>
      </c>
      <c r="O12" s="238">
        <f t="shared" si="4"/>
        <v>99.732347670250903</v>
      </c>
      <c r="P12" s="112">
        <f t="shared" si="5"/>
        <v>3759.6193055555555</v>
      </c>
      <c r="Q12" s="238">
        <f t="shared" si="6"/>
        <v>24.255608422939069</v>
      </c>
      <c r="R12" s="238">
        <f t="shared" si="7"/>
        <v>96.992252961967338</v>
      </c>
      <c r="S12" s="238">
        <f t="shared" si="8"/>
        <v>96.631165496814035</v>
      </c>
      <c r="U12" s="71">
        <v>146</v>
      </c>
      <c r="V12" s="71">
        <v>146</v>
      </c>
    </row>
    <row r="13" spans="1:26" s="71" customFormat="1" ht="39.75" customHeight="1" x14ac:dyDescent="0.25">
      <c r="A13" s="65">
        <v>6</v>
      </c>
      <c r="B13" s="65" t="s">
        <v>35</v>
      </c>
      <c r="C13" s="229">
        <v>129</v>
      </c>
      <c r="D13" s="229">
        <v>129</v>
      </c>
      <c r="E13" s="230">
        <v>6744</v>
      </c>
      <c r="F13" s="231">
        <v>7.7777777777777779E-2</v>
      </c>
      <c r="G13" s="67">
        <f>'OCT-2019 III '!G13+F13</f>
        <v>0.8520833333333333</v>
      </c>
      <c r="H13" s="231">
        <v>132.98958333333334</v>
      </c>
      <c r="I13" s="231">
        <v>42.697916666666664</v>
      </c>
      <c r="J13" s="112">
        <f t="shared" si="0"/>
        <v>175.6875</v>
      </c>
      <c r="K13" s="112">
        <f>'OCT-2019 III '!K13+J13</f>
        <v>2304.0159722222224</v>
      </c>
      <c r="L13" s="233">
        <f t="shared" si="1"/>
        <v>175.76527777777778</v>
      </c>
      <c r="M13" s="238">
        <f t="shared" si="2"/>
        <v>1.3625215331610681</v>
      </c>
      <c r="N13" s="238">
        <f t="shared" si="3"/>
        <v>99.810844638242884</v>
      </c>
      <c r="O13" s="238">
        <f t="shared" si="4"/>
        <v>99.810760898172063</v>
      </c>
      <c r="P13" s="112">
        <f t="shared" si="5"/>
        <v>2304.8680555555557</v>
      </c>
      <c r="Q13" s="238">
        <f t="shared" si="6"/>
        <v>17.867194229112833</v>
      </c>
      <c r="R13" s="238">
        <f t="shared" si="7"/>
        <v>97.519362648339552</v>
      </c>
      <c r="S13" s="238">
        <f t="shared" si="8"/>
        <v>97.518445245956542</v>
      </c>
      <c r="U13" s="71">
        <v>129</v>
      </c>
      <c r="V13" s="71">
        <v>129</v>
      </c>
      <c r="W13" s="71">
        <v>84581.34</v>
      </c>
    </row>
    <row r="14" spans="1:26" s="71" customFormat="1" ht="39.75" customHeight="1" x14ac:dyDescent="0.25">
      <c r="A14" s="65">
        <v>7</v>
      </c>
      <c r="B14" s="65" t="s">
        <v>79</v>
      </c>
      <c r="C14" s="229">
        <v>105</v>
      </c>
      <c r="D14" s="229">
        <v>105</v>
      </c>
      <c r="E14" s="230">
        <v>4455</v>
      </c>
      <c r="F14" s="231">
        <v>0.35416666666666669</v>
      </c>
      <c r="G14" s="67">
        <f>'OCT-2019 III '!G14+F14</f>
        <v>5.8916666666666675</v>
      </c>
      <c r="H14" s="231">
        <v>106.76388888888889</v>
      </c>
      <c r="I14" s="231">
        <v>54.393749999999997</v>
      </c>
      <c r="J14" s="112">
        <f t="shared" si="0"/>
        <v>161.15763888888887</v>
      </c>
      <c r="K14" s="112">
        <f>'OCT-2019 III '!K14+J14</f>
        <v>1280.8611111111111</v>
      </c>
      <c r="L14" s="233">
        <f t="shared" si="1"/>
        <v>161.51180555555553</v>
      </c>
      <c r="M14" s="238">
        <f t="shared" si="2"/>
        <v>1.5382076719576716</v>
      </c>
      <c r="N14" s="238">
        <f t="shared" si="3"/>
        <v>99.786828519988234</v>
      </c>
      <c r="O14" s="238">
        <f t="shared" si="4"/>
        <v>99.786360045561437</v>
      </c>
      <c r="P14" s="112">
        <f t="shared" si="5"/>
        <v>1286.7527777777777</v>
      </c>
      <c r="Q14" s="238">
        <f t="shared" si="6"/>
        <v>12.254788359788359</v>
      </c>
      <c r="R14" s="238">
        <f t="shared" si="7"/>
        <v>98.30573927101706</v>
      </c>
      <c r="S14" s="238">
        <f t="shared" si="8"/>
        <v>98.297946061140522</v>
      </c>
      <c r="U14" s="71">
        <v>100</v>
      </c>
      <c r="V14" s="71">
        <v>100</v>
      </c>
    </row>
    <row r="15" spans="1:26" s="71" customFormat="1" ht="39.75" customHeight="1" x14ac:dyDescent="0.25">
      <c r="A15" s="65">
        <v>8</v>
      </c>
      <c r="B15" s="65" t="s">
        <v>36</v>
      </c>
      <c r="C15" s="198">
        <v>127</v>
      </c>
      <c r="D15" s="198">
        <v>127</v>
      </c>
      <c r="E15" s="198">
        <v>4908</v>
      </c>
      <c r="F15" s="67">
        <v>0.13958333333333334</v>
      </c>
      <c r="G15" s="67">
        <f>'OCT-2019 III '!G15+F15</f>
        <v>5.1013888888888896</v>
      </c>
      <c r="H15" s="67">
        <v>83.655150462962965</v>
      </c>
      <c r="I15" s="67">
        <v>41.67962962962963</v>
      </c>
      <c r="J15" s="112">
        <f t="shared" si="0"/>
        <v>125.3347800925926</v>
      </c>
      <c r="K15" s="112">
        <f>'OCT-2019 III '!K15+J15</f>
        <v>1215.2822685185183</v>
      </c>
      <c r="L15" s="233">
        <f t="shared" si="1"/>
        <v>125.47436342592593</v>
      </c>
      <c r="M15" s="238">
        <f t="shared" si="2"/>
        <v>0.98798711358996794</v>
      </c>
      <c r="N15" s="238">
        <f t="shared" si="3"/>
        <v>99.862932217746504</v>
      </c>
      <c r="O15" s="238">
        <f t="shared" si="4"/>
        <v>99.862779567556956</v>
      </c>
      <c r="P15" s="112">
        <f t="shared" si="5"/>
        <v>1220.3836574074071</v>
      </c>
      <c r="Q15" s="238">
        <f t="shared" si="6"/>
        <v>9.6093201370661969</v>
      </c>
      <c r="R15" s="238">
        <f t="shared" si="7"/>
        <v>98.670951149914117</v>
      </c>
      <c r="S15" s="238">
        <f t="shared" si="8"/>
        <v>98.665372203185257</v>
      </c>
      <c r="U15" s="71">
        <v>126</v>
      </c>
      <c r="V15" s="71">
        <v>126</v>
      </c>
    </row>
    <row r="16" spans="1:26" s="71" customFormat="1" ht="39.75" customHeight="1" x14ac:dyDescent="0.25">
      <c r="A16" s="65">
        <v>9</v>
      </c>
      <c r="B16" s="65" t="s">
        <v>37</v>
      </c>
      <c r="C16" s="227">
        <v>189</v>
      </c>
      <c r="D16" s="227">
        <v>189</v>
      </c>
      <c r="E16" s="198">
        <v>1299</v>
      </c>
      <c r="F16" s="199">
        <v>12.7</v>
      </c>
      <c r="G16" s="67">
        <f>'OCT-2019 III '!G16+F16</f>
        <v>70.561499999999995</v>
      </c>
      <c r="H16" s="199">
        <v>31.2</v>
      </c>
      <c r="I16" s="199">
        <v>43.4</v>
      </c>
      <c r="J16" s="112">
        <f t="shared" si="0"/>
        <v>74.599999999999994</v>
      </c>
      <c r="K16" s="112">
        <f>'OCT-2019 III '!K16+J16</f>
        <v>1522.83</v>
      </c>
      <c r="L16" s="233">
        <f t="shared" si="1"/>
        <v>87.3</v>
      </c>
      <c r="M16" s="238">
        <f t="shared" si="2"/>
        <v>0.46190476190476187</v>
      </c>
      <c r="N16" s="238">
        <f t="shared" si="3"/>
        <v>99.945179306290413</v>
      </c>
      <c r="O16" s="238">
        <f t="shared" si="4"/>
        <v>99.935846560846571</v>
      </c>
      <c r="P16" s="112">
        <f t="shared" si="5"/>
        <v>1593.3915</v>
      </c>
      <c r="Q16" s="238">
        <f t="shared" si="6"/>
        <v>8.4306428571428569</v>
      </c>
      <c r="R16" s="238">
        <f t="shared" si="7"/>
        <v>98.880930335097005</v>
      </c>
      <c r="S16" s="238">
        <f t="shared" si="8"/>
        <v>98.829077380952384</v>
      </c>
      <c r="U16" s="71">
        <v>189</v>
      </c>
      <c r="V16" s="71">
        <v>189</v>
      </c>
    </row>
    <row r="17" spans="1:22" s="71" customFormat="1" ht="39.75" customHeight="1" x14ac:dyDescent="0.25">
      <c r="A17" s="65">
        <v>10</v>
      </c>
      <c r="B17" s="65" t="s">
        <v>38</v>
      </c>
      <c r="C17" s="227">
        <v>114</v>
      </c>
      <c r="D17" s="227">
        <v>114</v>
      </c>
      <c r="E17" s="198">
        <v>2939</v>
      </c>
      <c r="F17" s="67">
        <v>6.6118055555555557</v>
      </c>
      <c r="G17" s="67">
        <f>'OCT-2019 III '!G17+F17</f>
        <v>67.108564814814812</v>
      </c>
      <c r="H17" s="67">
        <v>65.003472222222214</v>
      </c>
      <c r="I17" s="67">
        <v>26.836805555555557</v>
      </c>
      <c r="J17" s="112">
        <f t="shared" si="0"/>
        <v>91.840277777777771</v>
      </c>
      <c r="K17" s="112">
        <f>'OCT-2019 III '!K17+J17</f>
        <v>1453.6506944444445</v>
      </c>
      <c r="L17" s="233">
        <f t="shared" si="1"/>
        <v>98.45208333333332</v>
      </c>
      <c r="M17" s="238">
        <f t="shared" si="2"/>
        <v>0.86361476608187127</v>
      </c>
      <c r="N17" s="238">
        <f t="shared" si="3"/>
        <v>99.888108823370146</v>
      </c>
      <c r="O17" s="238">
        <f t="shared" si="4"/>
        <v>99.880053504710844</v>
      </c>
      <c r="P17" s="112">
        <f t="shared" si="5"/>
        <v>1520.7592592592594</v>
      </c>
      <c r="Q17" s="238">
        <f t="shared" si="6"/>
        <v>13.339993502274204</v>
      </c>
      <c r="R17" s="238">
        <f t="shared" si="7"/>
        <v>98.228983072070605</v>
      </c>
      <c r="S17" s="238">
        <f t="shared" si="8"/>
        <v>98.147223124684146</v>
      </c>
      <c r="U17" s="71">
        <v>108</v>
      </c>
      <c r="V17" s="71">
        <v>108</v>
      </c>
    </row>
    <row r="18" spans="1:22" s="106" customFormat="1" ht="39.75" customHeight="1" x14ac:dyDescent="0.25">
      <c r="A18" s="65">
        <v>11</v>
      </c>
      <c r="B18" s="120" t="s">
        <v>102</v>
      </c>
      <c r="C18" s="232">
        <v>223</v>
      </c>
      <c r="D18" s="198">
        <v>223</v>
      </c>
      <c r="E18" s="232">
        <v>17233</v>
      </c>
      <c r="F18" s="67">
        <v>12.147222222222222</v>
      </c>
      <c r="G18" s="67">
        <f>'OCT-2019 III '!G18+F18</f>
        <v>99.80033564814822</v>
      </c>
      <c r="H18" s="67">
        <v>2111.3013888888891</v>
      </c>
      <c r="I18" s="67">
        <v>268.95138888888891</v>
      </c>
      <c r="J18" s="112">
        <f t="shared" si="0"/>
        <v>2380.2527777777777</v>
      </c>
      <c r="K18" s="112">
        <f>'OCT-2019 III '!K18+J18</f>
        <v>19650.74658564815</v>
      </c>
      <c r="L18" s="233">
        <f t="shared" si="1"/>
        <v>2392.4</v>
      </c>
      <c r="M18" s="238">
        <f t="shared" si="2"/>
        <v>10.728251121076234</v>
      </c>
      <c r="N18" s="238">
        <f t="shared" si="3"/>
        <v>98.517530656590807</v>
      </c>
      <c r="O18" s="238">
        <f t="shared" si="4"/>
        <v>98.509965122072757</v>
      </c>
      <c r="P18" s="119">
        <f t="shared" si="5"/>
        <v>19750.5469212963</v>
      </c>
      <c r="Q18" s="233">
        <f t="shared" si="6"/>
        <v>88.567474983391477</v>
      </c>
      <c r="R18" s="238">
        <f t="shared" si="7"/>
        <v>87.761119465839471</v>
      </c>
      <c r="S18" s="238">
        <f t="shared" si="8"/>
        <v>87.69896180786229</v>
      </c>
      <c r="U18" s="106">
        <v>215</v>
      </c>
      <c r="V18" s="106">
        <v>215</v>
      </c>
    </row>
    <row r="19" spans="1:22" s="71" customFormat="1" ht="39.75" customHeight="1" x14ac:dyDescent="0.25">
      <c r="A19" s="65">
        <v>12</v>
      </c>
      <c r="B19" s="65" t="s">
        <v>103</v>
      </c>
      <c r="C19" s="198">
        <v>114</v>
      </c>
      <c r="D19" s="198">
        <v>114</v>
      </c>
      <c r="E19" s="232">
        <v>1216</v>
      </c>
      <c r="F19" s="239">
        <v>1.0729166666666667</v>
      </c>
      <c r="G19" s="67">
        <f>'OCT-2019 III '!G19+F19</f>
        <v>9.5</v>
      </c>
      <c r="H19" s="240">
        <v>4.8159722222222223</v>
      </c>
      <c r="I19" s="240">
        <v>62.173611111111114</v>
      </c>
      <c r="J19" s="112">
        <f t="shared" si="0"/>
        <v>66.989583333333343</v>
      </c>
      <c r="K19" s="112">
        <f>'OCT-2019 III '!K19+J19</f>
        <v>630.81875000000002</v>
      </c>
      <c r="L19" s="233">
        <f t="shared" si="1"/>
        <v>68.062500000000014</v>
      </c>
      <c r="M19" s="238">
        <f t="shared" si="2"/>
        <v>0.59703947368421062</v>
      </c>
      <c r="N19" s="238">
        <f t="shared" si="3"/>
        <v>99.918385010558808</v>
      </c>
      <c r="O19" s="238">
        <f t="shared" si="4"/>
        <v>99.917077850877192</v>
      </c>
      <c r="P19" s="112">
        <f t="shared" si="5"/>
        <v>640.31875000000002</v>
      </c>
      <c r="Q19" s="238">
        <f t="shared" si="6"/>
        <v>5.616831140350877</v>
      </c>
      <c r="R19" s="238">
        <f t="shared" si="7"/>
        <v>99.23145863791423</v>
      </c>
      <c r="S19" s="238">
        <f t="shared" si="8"/>
        <v>99.219884563840139</v>
      </c>
      <c r="U19" s="71">
        <v>113</v>
      </c>
      <c r="V19" s="71">
        <v>113</v>
      </c>
    </row>
    <row r="20" spans="1:22" s="71" customFormat="1" ht="39.75" customHeight="1" x14ac:dyDescent="0.25">
      <c r="A20" s="65">
        <v>13</v>
      </c>
      <c r="B20" s="65" t="s">
        <v>69</v>
      </c>
      <c r="C20" s="227">
        <v>131</v>
      </c>
      <c r="D20" s="227">
        <v>131</v>
      </c>
      <c r="E20" s="198">
        <v>5804</v>
      </c>
      <c r="F20" s="233">
        <v>17.832638888888887</v>
      </c>
      <c r="G20" s="67">
        <f>'OCT-2019 III '!G20+F20</f>
        <v>87.089699074074076</v>
      </c>
      <c r="H20" s="233">
        <v>504.24375000000003</v>
      </c>
      <c r="I20" s="233">
        <v>67.523611111111109</v>
      </c>
      <c r="J20" s="112">
        <f t="shared" si="0"/>
        <v>571.76736111111109</v>
      </c>
      <c r="K20" s="112">
        <f>'OCT-2019 III '!K20+J20</f>
        <v>4517.2111111111117</v>
      </c>
      <c r="L20" s="233">
        <f t="shared" si="1"/>
        <v>589.6</v>
      </c>
      <c r="M20" s="238">
        <f t="shared" si="2"/>
        <v>4.5007633587786264</v>
      </c>
      <c r="N20" s="238">
        <f t="shared" si="3"/>
        <v>99.393800507727832</v>
      </c>
      <c r="O20" s="238">
        <f t="shared" si="4"/>
        <v>99.374893977947409</v>
      </c>
      <c r="P20" s="112">
        <f t="shared" si="5"/>
        <v>4604.3008101851856</v>
      </c>
      <c r="Q20" s="238">
        <f t="shared" si="6"/>
        <v>35.147334428894546</v>
      </c>
      <c r="R20" s="238">
        <f t="shared" si="7"/>
        <v>95.210760060314755</v>
      </c>
      <c r="S20" s="238">
        <f t="shared" si="8"/>
        <v>95.118425773764642</v>
      </c>
      <c r="U20" s="71">
        <v>126</v>
      </c>
      <c r="V20" s="71">
        <v>126</v>
      </c>
    </row>
    <row r="21" spans="1:22" s="103" customFormat="1" ht="27.75" customHeight="1" x14ac:dyDescent="0.25">
      <c r="A21" s="94"/>
      <c r="B21" s="95" t="s">
        <v>91</v>
      </c>
      <c r="C21" s="234">
        <f t="shared" ref="C21:I21" si="9">SUM(C8:C20)</f>
        <v>1606</v>
      </c>
      <c r="D21" s="234">
        <f t="shared" si="9"/>
        <v>1606</v>
      </c>
      <c r="E21" s="234">
        <f t="shared" si="9"/>
        <v>68856</v>
      </c>
      <c r="F21" s="235">
        <f t="shared" si="9"/>
        <v>109.61250000000001</v>
      </c>
      <c r="G21" s="236">
        <f t="shared" si="9"/>
        <v>764.99898842592597</v>
      </c>
      <c r="H21" s="235">
        <f t="shared" si="9"/>
        <v>3494.9643171296298</v>
      </c>
      <c r="I21" s="235">
        <f t="shared" si="9"/>
        <v>968.17780092592591</v>
      </c>
      <c r="J21" s="235">
        <f>H21+I21</f>
        <v>4463.1421180555553</v>
      </c>
      <c r="K21" s="226">
        <f>SUM(K8:K20)</f>
        <v>41909.266747685193</v>
      </c>
      <c r="L21" s="241">
        <f>SUM(L8:L20)</f>
        <v>4572.7546180555564</v>
      </c>
      <c r="M21" s="241">
        <f t="shared" si="2"/>
        <v>2.8472942827245058</v>
      </c>
      <c r="N21" s="241">
        <f>+((C21*24*30)-J21)/(C21*24*30)*100</f>
        <v>99.614021886843119</v>
      </c>
      <c r="O21" s="241">
        <f>+((C21*24*30)-L21)/(C21*24*30)*100</f>
        <v>99.604542460732702</v>
      </c>
      <c r="P21" s="226">
        <f t="shared" si="5"/>
        <v>42674.26573611112</v>
      </c>
      <c r="Q21" s="241">
        <f t="shared" si="6"/>
        <v>26.571771940293349</v>
      </c>
      <c r="R21" s="241">
        <f>+((C21*24*30)-K21)/(C21*24*30)*100</f>
        <v>96.375634188833089</v>
      </c>
      <c r="S21" s="241">
        <f>+((C21*24*30)-(G21+K21))*100/(C21*24*30)</f>
        <v>96.309476119403683</v>
      </c>
    </row>
    <row r="22" spans="1:22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22" ht="66" customHeight="1" x14ac:dyDescent="0.25">
      <c r="A23" s="407" t="s">
        <v>238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22" ht="18.75" x14ac:dyDescent="0.25">
      <c r="E25" s="172"/>
      <c r="F25" s="172"/>
      <c r="G25" s="173"/>
      <c r="H25" s="173"/>
      <c r="I25" s="173"/>
      <c r="J25" s="173"/>
    </row>
    <row r="26" spans="1:22" x14ac:dyDescent="0.25">
      <c r="E26" s="174"/>
      <c r="F26" s="174"/>
      <c r="G26" s="174"/>
      <c r="H26" s="174"/>
      <c r="I26" s="174"/>
      <c r="J26" s="175"/>
    </row>
    <row r="28" spans="1:22" x14ac:dyDescent="0.25">
      <c r="L28" s="282"/>
    </row>
    <row r="29" spans="1:22" x14ac:dyDescent="0.25">
      <c r="H29" s="174"/>
      <c r="I29" s="174"/>
      <c r="J29" s="175"/>
      <c r="K29" s="175"/>
      <c r="L29" s="175"/>
    </row>
    <row r="30" spans="1:22" x14ac:dyDescent="0.25">
      <c r="H30" s="297"/>
      <c r="I30" s="298"/>
      <c r="J30" s="175"/>
      <c r="K30" s="175"/>
      <c r="L30" s="175"/>
    </row>
    <row r="31" spans="1:22" x14ac:dyDescent="0.25">
      <c r="H31" s="174"/>
      <c r="I31" s="298"/>
      <c r="J31" s="175"/>
      <c r="K31" s="175"/>
      <c r="L31" s="175"/>
    </row>
    <row r="32" spans="1:22" x14ac:dyDescent="0.25">
      <c r="H32" s="174"/>
      <c r="I32" s="174"/>
      <c r="J32" s="175"/>
      <c r="K32" s="175"/>
      <c r="L32" s="175"/>
    </row>
    <row r="33" spans="8:12" x14ac:dyDescent="0.25">
      <c r="H33" s="174"/>
      <c r="I33" s="174"/>
      <c r="J33" s="175"/>
      <c r="K33" s="175"/>
      <c r="L33" s="175"/>
    </row>
    <row r="36" spans="8:12" x14ac:dyDescent="0.25">
      <c r="J36" s="231" t="s">
        <v>241</v>
      </c>
    </row>
  </sheetData>
  <mergeCells count="25"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7"/>
  <sheetViews>
    <sheetView view="pageBreakPreview" topLeftCell="A4" zoomScale="55" zoomScaleNormal="55" zoomScaleSheetLayoutView="55" workbookViewId="0">
      <selection activeCell="L9" sqref="L9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3.42578125" customWidth="1"/>
    <col min="5" max="5" width="18.140625" customWidth="1"/>
    <col min="6" max="6" width="18.5703125" customWidth="1"/>
    <col min="7" max="7" width="16.85546875" customWidth="1"/>
    <col min="8" max="8" width="16.42578125" customWidth="1"/>
    <col min="9" max="9" width="15.5703125" customWidth="1"/>
    <col min="10" max="10" width="15.140625" customWidth="1"/>
    <col min="11" max="11" width="15.85546875" customWidth="1"/>
    <col min="12" max="12" width="17.7109375" style="303" customWidth="1"/>
    <col min="13" max="13" width="13.7109375" customWidth="1"/>
    <col min="14" max="14" width="12.5703125" customWidth="1"/>
    <col min="15" max="15" width="13.855468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243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244</v>
      </c>
      <c r="F3" s="411" t="s">
        <v>245</v>
      </c>
      <c r="G3" s="411" t="s">
        <v>166</v>
      </c>
      <c r="H3" s="414" t="s">
        <v>246</v>
      </c>
      <c r="I3" s="414"/>
      <c r="J3" s="414"/>
      <c r="K3" s="415" t="s">
        <v>169</v>
      </c>
      <c r="L3" s="373" t="s">
        <v>248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22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319" t="s">
        <v>18</v>
      </c>
      <c r="I5" s="319" t="s">
        <v>19</v>
      </c>
      <c r="J5" s="319" t="s">
        <v>20</v>
      </c>
      <c r="K5" s="417"/>
      <c r="L5" s="422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189">
        <v>1</v>
      </c>
      <c r="B6" s="189">
        <v>2</v>
      </c>
      <c r="C6" s="189">
        <v>3</v>
      </c>
      <c r="D6" s="189">
        <v>4</v>
      </c>
      <c r="E6" s="190" t="s">
        <v>21</v>
      </c>
      <c r="F6" s="189">
        <v>5</v>
      </c>
      <c r="G6" s="189" t="s">
        <v>22</v>
      </c>
      <c r="H6" s="191">
        <v>6</v>
      </c>
      <c r="I6" s="191">
        <v>7</v>
      </c>
      <c r="J6" s="191" t="s">
        <v>23</v>
      </c>
      <c r="K6" s="189" t="s">
        <v>24</v>
      </c>
      <c r="L6" s="191" t="s">
        <v>25</v>
      </c>
      <c r="M6" s="189" t="s">
        <v>26</v>
      </c>
      <c r="N6" s="189" t="s">
        <v>27</v>
      </c>
      <c r="O6" s="189" t="s">
        <v>28</v>
      </c>
      <c r="P6" s="189" t="s">
        <v>29</v>
      </c>
      <c r="Q6" s="189" t="s">
        <v>30</v>
      </c>
      <c r="R6" s="189" t="s">
        <v>31</v>
      </c>
      <c r="S6" s="189" t="s">
        <v>32</v>
      </c>
      <c r="T6" s="160"/>
      <c r="U6" s="160"/>
    </row>
    <row r="7" spans="1:24" s="134" customFormat="1" ht="46.5" customHeight="1" x14ac:dyDescent="0.25">
      <c r="A7" s="130">
        <v>1</v>
      </c>
      <c r="B7" s="131" t="s">
        <v>108</v>
      </c>
      <c r="C7" s="132">
        <f>'DEC-19 Anx- I '!C14</f>
        <v>145</v>
      </c>
      <c r="D7" s="132">
        <f>'DEC-19 Anx- I '!D14</f>
        <v>145</v>
      </c>
      <c r="E7" s="132">
        <f>'DEC-19 Anx- I '!E14</f>
        <v>4738</v>
      </c>
      <c r="F7" s="132">
        <f>'DEC-19 Anx- I '!F14</f>
        <v>10.695833333333333</v>
      </c>
      <c r="G7" s="132">
        <f>'DEC-19 Anx- I '!G14</f>
        <v>148.73333333333335</v>
      </c>
      <c r="H7" s="132">
        <f>'DEC-19 Anx- I '!H14</f>
        <v>43.181944444444447</v>
      </c>
      <c r="I7" s="132">
        <f>'DEC-19 Anx- I '!I14</f>
        <v>21.827777777777776</v>
      </c>
      <c r="J7" s="132">
        <f>'DEC-19 Anx- I '!J14</f>
        <v>65.009722222222223</v>
      </c>
      <c r="K7" s="327">
        <f>'DEC-19 Anx- I '!K14</f>
        <v>939.31525462962975</v>
      </c>
      <c r="L7" s="327">
        <f>'DEC-19 Anx- I '!L14</f>
        <v>75.705555555555563</v>
      </c>
      <c r="M7" s="327">
        <f>'DEC-19 Anx- I '!M14</f>
        <v>0.52210727969348669</v>
      </c>
      <c r="N7" s="327">
        <f>'DEC-19 Anx- I '!N14</f>
        <v>99.939738855930457</v>
      </c>
      <c r="O7" s="327">
        <f>'DEC-19 Anx- I '!O14</f>
        <v>99.929824290363783</v>
      </c>
      <c r="P7" s="327">
        <f>'DEC-19 Anx- I '!P14</f>
        <v>1088.0485879629632</v>
      </c>
      <c r="Q7" s="327">
        <f>'DEC-19 Anx- I '!Q14</f>
        <v>7.5037833652618149</v>
      </c>
      <c r="R7" s="327">
        <f>'DEC-19 Anx- I '!R14</f>
        <v>99.129296204458996</v>
      </c>
      <c r="S7" s="327">
        <f>'DEC-19 Anx- I '!S14</f>
        <v>98.991426967034712</v>
      </c>
      <c r="T7" s="132"/>
      <c r="U7" s="162"/>
      <c r="V7" s="134">
        <f>(M7+M8+M9)/C10</f>
        <v>2.2418223849691903E-3</v>
      </c>
    </row>
    <row r="8" spans="1:24" s="134" customFormat="1" ht="59.25" customHeight="1" x14ac:dyDescent="0.25">
      <c r="A8" s="130">
        <v>2</v>
      </c>
      <c r="B8" s="135" t="s">
        <v>109</v>
      </c>
      <c r="C8" s="136">
        <f>'DEC-2019 II '!C50</f>
        <v>168</v>
      </c>
      <c r="D8" s="136">
        <f>'DEC-2019 II '!D50</f>
        <v>168</v>
      </c>
      <c r="E8" s="136">
        <f>'DEC-2019 II '!E50</f>
        <v>5511</v>
      </c>
      <c r="F8" s="136">
        <f>'DEC-2019 II '!F50</f>
        <v>25.435833333333338</v>
      </c>
      <c r="G8" s="136">
        <f>'DEC-2019 II '!G50</f>
        <v>174.3794490740741</v>
      </c>
      <c r="H8" s="136">
        <f>'DEC-2019 II '!H50</f>
        <v>127.51388888888887</v>
      </c>
      <c r="I8" s="136">
        <f>'DEC-2019 II '!I50</f>
        <v>54.804861111111116</v>
      </c>
      <c r="J8" s="136">
        <f>'DEC-2019 II '!J50</f>
        <v>181.90347222222226</v>
      </c>
      <c r="K8" s="328">
        <f>'DEC-2019 II '!K50</f>
        <v>1997.4190000000001</v>
      </c>
      <c r="L8" s="328">
        <f>'DEC-2019 II '!L50</f>
        <v>207.33930555555557</v>
      </c>
      <c r="M8" s="328">
        <f>'DEC-2019 II '!M50</f>
        <v>1.2341625330687831</v>
      </c>
      <c r="N8" s="328">
        <f>'DEC-2019 II '!N50</f>
        <v>99.854467908168346</v>
      </c>
      <c r="O8" s="328">
        <f>'DEC-2019 II '!O50</f>
        <v>99.834117939103663</v>
      </c>
      <c r="P8" s="328">
        <f>'DEC-2019 II '!P50</f>
        <v>2171.7984490740741</v>
      </c>
      <c r="Q8" s="328">
        <f>'DEC-2019 II '!Q50</f>
        <v>12.927371720679012</v>
      </c>
      <c r="R8" s="328">
        <f>'DEC-2019 II '!R50</f>
        <v>98.401962525601633</v>
      </c>
      <c r="S8" s="328">
        <f>'DEC-2019 II '!S50</f>
        <v>98.262450037543132</v>
      </c>
      <c r="T8" s="163"/>
      <c r="U8" s="162"/>
      <c r="X8" s="134">
        <f>76.84/1850</f>
        <v>4.153513513513514E-2</v>
      </c>
    </row>
    <row r="9" spans="1:24" s="134" customFormat="1" ht="47.25" customHeight="1" x14ac:dyDescent="0.25">
      <c r="A9" s="130">
        <v>3</v>
      </c>
      <c r="B9" s="131" t="s">
        <v>110</v>
      </c>
      <c r="C9" s="132">
        <f>'DEC-2019 III '!C21</f>
        <v>1607</v>
      </c>
      <c r="D9" s="132">
        <f>'DEC-2019 III '!D21</f>
        <v>1607</v>
      </c>
      <c r="E9" s="132">
        <f>'DEC-2019 III '!E21</f>
        <v>62376.413194444445</v>
      </c>
      <c r="F9" s="132">
        <f>'DEC-2019 III '!F21</f>
        <v>103.69236111111113</v>
      </c>
      <c r="G9" s="132">
        <f>'DEC-2019 III '!G21</f>
        <v>868.69134953703713</v>
      </c>
      <c r="H9" s="132">
        <f>'DEC-2019 III '!H21</f>
        <v>3337.7937500000003</v>
      </c>
      <c r="I9" s="132">
        <f>'DEC-2019 III '!I21</f>
        <v>653.19675925925924</v>
      </c>
      <c r="J9" s="132">
        <f>'DEC-2019 III '!J21</f>
        <v>3990.9905092592594</v>
      </c>
      <c r="K9" s="327">
        <f>'DEC-2019 III '!K21</f>
        <v>45900.257256944453</v>
      </c>
      <c r="L9" s="327">
        <f>'DEC-2019 III '!L21</f>
        <v>4094.6828703703704</v>
      </c>
      <c r="M9" s="327">
        <f>'DEC-2019 III '!M21</f>
        <v>2.5480291663785755</v>
      </c>
      <c r="N9" s="327">
        <f>'DEC-2019 III '!N21</f>
        <v>99.666195733947973</v>
      </c>
      <c r="O9" s="327">
        <f>'DEC-2019 III '!O21</f>
        <v>99.657522961508263</v>
      </c>
      <c r="P9" s="327">
        <f>'DEC-2019 III '!P21</f>
        <v>46768.948606481492</v>
      </c>
      <c r="Q9" s="327">
        <f>'DEC-2019 III '!Q21</f>
        <v>29.103266089907585</v>
      </c>
      <c r="R9" s="327">
        <f>'DEC-2019 III '!R21</f>
        <v>96.160927556779114</v>
      </c>
      <c r="S9" s="327">
        <f>'DEC-2019 III '!S21</f>
        <v>96.088270686840374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1920</v>
      </c>
      <c r="D10" s="131">
        <f t="shared" si="0"/>
        <v>1920</v>
      </c>
      <c r="E10" s="131">
        <f t="shared" si="0"/>
        <v>72625.413194444438</v>
      </c>
      <c r="F10" s="16">
        <f t="shared" si="0"/>
        <v>139.82402777777781</v>
      </c>
      <c r="G10" s="16">
        <f t="shared" si="0"/>
        <v>1191.8041319444446</v>
      </c>
      <c r="H10" s="16">
        <f t="shared" si="0"/>
        <v>3508.4895833333335</v>
      </c>
      <c r="I10" s="16">
        <f t="shared" si="0"/>
        <v>729.82939814814813</v>
      </c>
      <c r="J10" s="16">
        <f>+H10+I10</f>
        <v>4238.3189814814814</v>
      </c>
      <c r="K10" s="16">
        <f>SUM(K7:K9)</f>
        <v>48836.991511574081</v>
      </c>
      <c r="L10" s="23">
        <f>SUM(L7:L9)</f>
        <v>4377.7277314814819</v>
      </c>
      <c r="M10" s="38">
        <f>L10/C10</f>
        <v>2.2800665268132718</v>
      </c>
      <c r="N10" s="16">
        <f>SUM(N7:N9)/3</f>
        <v>99.820134166015592</v>
      </c>
      <c r="O10" s="16">
        <f>SUM(O7:O9)/3</f>
        <v>99.80715506365857</v>
      </c>
      <c r="P10" s="16">
        <f>+G10+K10</f>
        <v>50028.795643518526</v>
      </c>
      <c r="Q10" s="16">
        <f>+P10/C10</f>
        <v>26.056664397665898</v>
      </c>
      <c r="R10" s="16">
        <f>SUM(R7:R9)/3</f>
        <v>97.897395428946581</v>
      </c>
      <c r="S10" s="16">
        <f>SUM(S7:S9)/3</f>
        <v>97.780715897139416</v>
      </c>
    </row>
    <row r="11" spans="1:24" s="144" customFormat="1" ht="41.25" customHeight="1" x14ac:dyDescent="0.25">
      <c r="A11" s="140" t="s">
        <v>111</v>
      </c>
      <c r="B11" s="315"/>
      <c r="C11" s="315"/>
      <c r="D11" s="315"/>
      <c r="E11" s="315"/>
      <c r="F11" s="315"/>
      <c r="G11" s="364" t="s">
        <v>112</v>
      </c>
      <c r="H11" s="364"/>
      <c r="I11" s="364"/>
      <c r="J11" s="142">
        <f>+N10</f>
        <v>99.820134166015592</v>
      </c>
      <c r="K11" s="364" t="s">
        <v>113</v>
      </c>
      <c r="L11" s="364"/>
      <c r="M11" s="142">
        <f>+O10</f>
        <v>99.80715506365857</v>
      </c>
      <c r="N11" s="315"/>
      <c r="O11" s="315" t="s">
        <v>114</v>
      </c>
      <c r="P11" s="315"/>
      <c r="Q11" s="142">
        <f>+(J11+M11)/2</f>
        <v>99.813644614837074</v>
      </c>
      <c r="R11" s="315"/>
      <c r="S11" s="320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V12" s="304"/>
    </row>
    <row r="13" spans="1:24" s="5" customFormat="1" ht="96" customHeight="1" x14ac:dyDescent="0.2">
      <c r="A13" s="377" t="s">
        <v>247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6:19" x14ac:dyDescent="0.25">
      <c r="P17" s="409" t="s">
        <v>149</v>
      </c>
      <c r="Q17" s="409"/>
      <c r="R17" s="409"/>
      <c r="S17" s="409"/>
    </row>
  </sheetData>
  <mergeCells count="29"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  <mergeCell ref="P15:S15"/>
    <mergeCell ref="P16:S16"/>
    <mergeCell ref="P17:S17"/>
    <mergeCell ref="S4:S5"/>
    <mergeCell ref="A10:B10"/>
    <mergeCell ref="G11:I11"/>
    <mergeCell ref="K11:L11"/>
    <mergeCell ref="A12:S12"/>
    <mergeCell ref="A13:S13"/>
    <mergeCell ref="K3:K5"/>
    <mergeCell ref="L3:O3"/>
    <mergeCell ref="P3:S3"/>
    <mergeCell ref="L4:L5"/>
    <mergeCell ref="M4:M5"/>
    <mergeCell ref="N4:N5"/>
    <mergeCell ref="O4:O5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4" zoomScale="60" workbookViewId="0">
      <selection activeCell="H14" sqref="H14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" style="5" customWidth="1"/>
    <col min="5" max="5" width="11.5703125" style="5" customWidth="1"/>
    <col min="6" max="6" width="15.42578125" style="5" customWidth="1"/>
    <col min="7" max="7" width="14.28515625" style="5" customWidth="1"/>
    <col min="8" max="8" width="16.7109375" style="5" customWidth="1"/>
    <col min="9" max="9" width="15.85546875" style="5" customWidth="1"/>
    <col min="10" max="10" width="15" style="5" customWidth="1"/>
    <col min="11" max="11" width="16.140625" style="5" customWidth="1"/>
    <col min="12" max="12" width="17.5703125" style="301" customWidth="1"/>
    <col min="13" max="13" width="14.28515625" style="5" customWidth="1"/>
    <col min="14" max="14" width="15.140625" style="5" customWidth="1"/>
    <col min="15" max="15" width="15.5703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316"/>
      <c r="E2" s="4"/>
      <c r="F2" s="316"/>
      <c r="G2" s="316"/>
      <c r="H2" s="316"/>
      <c r="I2" s="316"/>
      <c r="J2" s="316"/>
      <c r="K2" s="316"/>
      <c r="L2" s="300"/>
      <c r="M2" s="316"/>
      <c r="N2" s="316"/>
      <c r="O2" s="316"/>
      <c r="P2" s="316"/>
      <c r="Q2" s="370" t="s">
        <v>2</v>
      </c>
      <c r="R2" s="370"/>
      <c r="S2" s="370"/>
    </row>
    <row r="3" spans="1:25" ht="69" customHeight="1" x14ac:dyDescent="0.2">
      <c r="A3" s="371" t="s">
        <v>249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251</v>
      </c>
      <c r="F4" s="374" t="s">
        <v>252</v>
      </c>
      <c r="G4" s="374" t="s">
        <v>166</v>
      </c>
      <c r="H4" s="378" t="s">
        <v>246</v>
      </c>
      <c r="I4" s="378"/>
      <c r="J4" s="378"/>
      <c r="K4" s="379" t="s">
        <v>169</v>
      </c>
      <c r="L4" s="373" t="s">
        <v>248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317" t="s">
        <v>18</v>
      </c>
      <c r="I6" s="317" t="s">
        <v>19</v>
      </c>
      <c r="J6" s="317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129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44.25" customHeight="1" x14ac:dyDescent="0.2">
      <c r="A8" s="11">
        <v>1</v>
      </c>
      <c r="B8" s="11" t="s">
        <v>33</v>
      </c>
      <c r="C8" s="200">
        <v>61</v>
      </c>
      <c r="D8" s="200">
        <v>61</v>
      </c>
      <c r="E8" s="201">
        <v>1835</v>
      </c>
      <c r="F8" s="209">
        <v>10.081944444444444</v>
      </c>
      <c r="G8" s="203">
        <f>'NON-19 Anx- I '!G8+F8</f>
        <v>114.05138888888888</v>
      </c>
      <c r="H8" s="209">
        <v>9.2312499999999993</v>
      </c>
      <c r="I8" s="209">
        <v>7.6847222222222227</v>
      </c>
      <c r="J8" s="203">
        <f t="shared" ref="J8:J14" si="0">H8+I8</f>
        <v>16.915972222222223</v>
      </c>
      <c r="K8" s="204">
        <f>'NON-19 Anx- I '!K8+J8</f>
        <v>279.61041666666677</v>
      </c>
      <c r="L8" s="210">
        <f t="shared" ref="L8:L13" si="1">+F8+J8</f>
        <v>26.997916666666669</v>
      </c>
      <c r="M8" s="204">
        <f>L8/C8</f>
        <v>0.44258879781420768</v>
      </c>
      <c r="N8" s="205">
        <f>+((C8*24*31)-J8)/(C8*24*31)*100</f>
        <v>99.962727013435966</v>
      </c>
      <c r="O8" s="205">
        <f>+((C8*24*31)-L8)/(C8*24*31)*100</f>
        <v>99.940512258358311</v>
      </c>
      <c r="P8" s="206">
        <f>+G8+K8</f>
        <v>393.66180555555565</v>
      </c>
      <c r="Q8" s="204">
        <f t="shared" ref="Q8:Q14" si="2">P8/C8</f>
        <v>6.4534722222222234</v>
      </c>
      <c r="R8" s="205">
        <f>+((C8*24*31)-K8)/(C8*24*31)*100</f>
        <v>99.383900897526289</v>
      </c>
      <c r="S8" s="205">
        <f>+((C8*24*31)-(G8+K8))*100/(C8*24*31)</f>
        <v>99.132597819593784</v>
      </c>
      <c r="U8" s="11">
        <v>44</v>
      </c>
      <c r="V8" s="11">
        <v>45</v>
      </c>
      <c r="W8" s="19">
        <v>450</v>
      </c>
      <c r="X8" s="20">
        <v>5.239583333333333</v>
      </c>
      <c r="Y8" s="20" t="e">
        <f>X8+'[2]JAN-2019  -I'!Y8</f>
        <v>#REF!</v>
      </c>
    </row>
    <row r="9" spans="1:25" s="26" customFormat="1" ht="42" customHeight="1" x14ac:dyDescent="0.2">
      <c r="A9" s="21">
        <v>2</v>
      </c>
      <c r="B9" s="21" t="s">
        <v>34</v>
      </c>
      <c r="C9" s="207">
        <v>8</v>
      </c>
      <c r="D9" s="207">
        <v>8</v>
      </c>
      <c r="E9" s="208">
        <v>342</v>
      </c>
      <c r="F9" s="209">
        <v>9.7222222222222224E-2</v>
      </c>
      <c r="G9" s="203">
        <f>'NON-19 Anx- I '!G9+F9</f>
        <v>2.4416666666666669</v>
      </c>
      <c r="H9" s="209">
        <v>3.7916666666666665</v>
      </c>
      <c r="I9" s="209">
        <v>0.93402777777777779</v>
      </c>
      <c r="J9" s="210">
        <f t="shared" si="0"/>
        <v>4.7256944444444446</v>
      </c>
      <c r="K9" s="204">
        <f>'NON-19 Anx- I '!K9+J9</f>
        <v>68.274999999999991</v>
      </c>
      <c r="L9" s="210">
        <f t="shared" si="1"/>
        <v>4.822916666666667</v>
      </c>
      <c r="M9" s="210">
        <f t="shared" ref="M9:M14" si="3">L9/C9</f>
        <v>0.60286458333333337</v>
      </c>
      <c r="N9" s="205">
        <f t="shared" ref="N9:N14" si="4">+((C9*24*31)-J9)/(C9*24*31)*100</f>
        <v>99.920603251941458</v>
      </c>
      <c r="O9" s="205">
        <f t="shared" ref="O9:O14" si="5">+((C9*24*31)-L9)/(C9*24*31)*100</f>
        <v>99.918969814068092</v>
      </c>
      <c r="P9" s="212">
        <f t="shared" ref="P9:P14" si="6">+G9+K9</f>
        <v>70.716666666666654</v>
      </c>
      <c r="Q9" s="210">
        <f t="shared" si="2"/>
        <v>8.8395833333333318</v>
      </c>
      <c r="R9" s="205">
        <f t="shared" ref="R9:R14" si="7">+((C9*24*31)-K9)/(C9*24*31)*100</f>
        <v>98.852906586021518</v>
      </c>
      <c r="S9" s="205">
        <f t="shared" ref="S9:S14" si="8">+((C9*24*31)-(G9+K9))*100/(C9*24*31)</f>
        <v>98.811883960573482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X9+'[2]JAN-2019  -I'!Y9</f>
        <v>#REF!</v>
      </c>
    </row>
    <row r="10" spans="1:25" s="26" customFormat="1" ht="45.75" customHeight="1" x14ac:dyDescent="0.2">
      <c r="A10" s="21">
        <v>3</v>
      </c>
      <c r="B10" s="21" t="s">
        <v>35</v>
      </c>
      <c r="C10" s="213">
        <v>17</v>
      </c>
      <c r="D10" s="213">
        <v>17</v>
      </c>
      <c r="E10" s="213">
        <v>888</v>
      </c>
      <c r="F10" s="214">
        <v>0</v>
      </c>
      <c r="G10" s="203">
        <f>'NON-19 Anx- I '!G10+F10</f>
        <v>1.0319444444444446</v>
      </c>
      <c r="H10" s="214">
        <v>9.1423611111111107</v>
      </c>
      <c r="I10" s="214">
        <v>4.6076388888888884</v>
      </c>
      <c r="J10" s="210">
        <f t="shared" si="0"/>
        <v>13.75</v>
      </c>
      <c r="K10" s="204">
        <f>'NON-19 Anx- I '!K10+J10</f>
        <v>153.89930555555554</v>
      </c>
      <c r="L10" s="210">
        <f t="shared" si="1"/>
        <v>13.75</v>
      </c>
      <c r="M10" s="210">
        <f t="shared" si="3"/>
        <v>0.80882352941176472</v>
      </c>
      <c r="N10" s="205">
        <f t="shared" si="4"/>
        <v>99.8912871600253</v>
      </c>
      <c r="O10" s="205">
        <f t="shared" si="5"/>
        <v>99.8912871600253</v>
      </c>
      <c r="P10" s="212">
        <f t="shared" si="6"/>
        <v>154.93124999999998</v>
      </c>
      <c r="Q10" s="210">
        <f t="shared" si="2"/>
        <v>9.1136029411764685</v>
      </c>
      <c r="R10" s="205">
        <f t="shared" si="7"/>
        <v>98.783212321667023</v>
      </c>
      <c r="S10" s="205">
        <f t="shared" si="8"/>
        <v>98.775053368121448</v>
      </c>
      <c r="U10" s="11">
        <v>17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44.25" customHeight="1" x14ac:dyDescent="0.2">
      <c r="A11" s="11">
        <v>4</v>
      </c>
      <c r="B11" s="11" t="s">
        <v>36</v>
      </c>
      <c r="C11" s="215">
        <v>4</v>
      </c>
      <c r="D11" s="215">
        <v>4</v>
      </c>
      <c r="E11" s="216">
        <v>146</v>
      </c>
      <c r="F11" s="202">
        <v>0.10555555555555556</v>
      </c>
      <c r="G11" s="203">
        <f>'NON-19 Anx- I '!G11+F11</f>
        <v>3.2743055555555558</v>
      </c>
      <c r="H11" s="202">
        <v>3.1361111111111111</v>
      </c>
      <c r="I11" s="202">
        <v>2.7215277777777778</v>
      </c>
      <c r="J11" s="204">
        <f t="shared" si="0"/>
        <v>5.8576388888888893</v>
      </c>
      <c r="K11" s="204">
        <f>'NON-19 Anx- I '!K11+J11</f>
        <v>50.035416666666677</v>
      </c>
      <c r="L11" s="210">
        <f t="shared" si="1"/>
        <v>5.9631944444444445</v>
      </c>
      <c r="M11" s="204">
        <f t="shared" si="3"/>
        <v>1.4907986111111111</v>
      </c>
      <c r="N11" s="205">
        <f t="shared" si="4"/>
        <v>99.803170736260455</v>
      </c>
      <c r="O11" s="205">
        <f t="shared" si="5"/>
        <v>99.799623842592595</v>
      </c>
      <c r="P11" s="206">
        <f t="shared" si="6"/>
        <v>53.309722222222234</v>
      </c>
      <c r="Q11" s="204">
        <f t="shared" si="2"/>
        <v>13.327430555555559</v>
      </c>
      <c r="R11" s="205">
        <f t="shared" si="7"/>
        <v>98.318702396953412</v>
      </c>
      <c r="S11" s="205">
        <f t="shared" si="8"/>
        <v>98.20867868876941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48" customHeight="1" x14ac:dyDescent="0.2">
      <c r="A12" s="21">
        <v>5</v>
      </c>
      <c r="B12" s="21" t="s">
        <v>37</v>
      </c>
      <c r="C12" s="217">
        <v>27</v>
      </c>
      <c r="D12" s="213">
        <v>27</v>
      </c>
      <c r="E12" s="213">
        <v>667</v>
      </c>
      <c r="F12" s="214">
        <v>0.10902777777777778</v>
      </c>
      <c r="G12" s="203">
        <f>'NON-19 Anx- I '!G12+F12</f>
        <v>23.57083333333334</v>
      </c>
      <c r="H12" s="214">
        <v>6.2506944444444468</v>
      </c>
      <c r="I12" s="214">
        <v>2.6173611111111108</v>
      </c>
      <c r="J12" s="204">
        <f t="shared" si="0"/>
        <v>8.8680555555555571</v>
      </c>
      <c r="K12" s="204">
        <f>'NON-19 Anx- I '!K12+J12</f>
        <v>158.22046296296293</v>
      </c>
      <c r="L12" s="210">
        <f t="shared" si="1"/>
        <v>8.9770833333333346</v>
      </c>
      <c r="M12" s="204">
        <f t="shared" si="3"/>
        <v>0.3324845679012346</v>
      </c>
      <c r="N12" s="205">
        <f t="shared" si="4"/>
        <v>99.955853964777205</v>
      </c>
      <c r="O12" s="205">
        <f t="shared" si="5"/>
        <v>99.955311213991763</v>
      </c>
      <c r="P12" s="206">
        <f t="shared" si="6"/>
        <v>181.79129629629625</v>
      </c>
      <c r="Q12" s="204">
        <f t="shared" si="2"/>
        <v>6.7330109739368984</v>
      </c>
      <c r="R12" s="205">
        <f t="shared" si="7"/>
        <v>99.212363286723601</v>
      </c>
      <c r="S12" s="205">
        <f t="shared" si="8"/>
        <v>99.095025406728922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45.75" customHeight="1" x14ac:dyDescent="0.2">
      <c r="A13" s="21">
        <v>6</v>
      </c>
      <c r="B13" s="21" t="s">
        <v>38</v>
      </c>
      <c r="C13" s="213">
        <v>28</v>
      </c>
      <c r="D13" s="213">
        <v>28</v>
      </c>
      <c r="E13" s="213">
        <v>860</v>
      </c>
      <c r="F13" s="218">
        <v>0.30208333333333331</v>
      </c>
      <c r="G13" s="203">
        <f>'NON-19 Anx- I '!G13+F13</f>
        <v>4.3631944444444439</v>
      </c>
      <c r="H13" s="219">
        <v>11.629861111111111</v>
      </c>
      <c r="I13" s="219">
        <v>3.2624999999999997</v>
      </c>
      <c r="J13" s="210">
        <f t="shared" si="0"/>
        <v>14.892361111111111</v>
      </c>
      <c r="K13" s="204">
        <f>'NON-19 Anx- I '!K13+J13</f>
        <v>229.27465277777779</v>
      </c>
      <c r="L13" s="210">
        <f t="shared" si="1"/>
        <v>15.194444444444445</v>
      </c>
      <c r="M13" s="210">
        <f t="shared" si="3"/>
        <v>0.54265873015873012</v>
      </c>
      <c r="N13" s="205">
        <f t="shared" si="4"/>
        <v>99.928512091440524</v>
      </c>
      <c r="O13" s="205">
        <f t="shared" si="5"/>
        <v>99.927061998634585</v>
      </c>
      <c r="P13" s="220">
        <f t="shared" si="6"/>
        <v>233.63784722222223</v>
      </c>
      <c r="Q13" s="210">
        <f t="shared" si="2"/>
        <v>8.3442088293650798</v>
      </c>
      <c r="R13" s="205">
        <f t="shared" si="7"/>
        <v>98.899411228985329</v>
      </c>
      <c r="S13" s="205">
        <f t="shared" si="8"/>
        <v>98.878466555192873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45" customHeight="1" x14ac:dyDescent="0.2">
      <c r="A14" s="382" t="s">
        <v>20</v>
      </c>
      <c r="B14" s="382"/>
      <c r="C14" s="221">
        <f t="shared" ref="C14:I14" si="9">SUM(C8:C13)</f>
        <v>145</v>
      </c>
      <c r="D14" s="221">
        <f t="shared" si="9"/>
        <v>145</v>
      </c>
      <c r="E14" s="221">
        <f t="shared" si="9"/>
        <v>4738</v>
      </c>
      <c r="F14" s="222">
        <f t="shared" si="9"/>
        <v>10.695833333333333</v>
      </c>
      <c r="G14" s="223">
        <f t="shared" si="9"/>
        <v>148.73333333333335</v>
      </c>
      <c r="H14" s="222">
        <f t="shared" si="9"/>
        <v>43.181944444444447</v>
      </c>
      <c r="I14" s="222">
        <f t="shared" si="9"/>
        <v>21.827777777777776</v>
      </c>
      <c r="J14" s="224">
        <f t="shared" si="0"/>
        <v>65.009722222222223</v>
      </c>
      <c r="K14" s="222">
        <f>SUM(K8:K13)</f>
        <v>939.31525462962975</v>
      </c>
      <c r="L14" s="222">
        <f>SUM(L8:L13)</f>
        <v>75.705555555555563</v>
      </c>
      <c r="M14" s="224">
        <f t="shared" si="3"/>
        <v>0.52210727969348669</v>
      </c>
      <c r="N14" s="224">
        <f t="shared" si="4"/>
        <v>99.939738855930457</v>
      </c>
      <c r="O14" s="224">
        <f t="shared" si="5"/>
        <v>99.929824290363783</v>
      </c>
      <c r="P14" s="225">
        <f t="shared" si="6"/>
        <v>1088.0485879629632</v>
      </c>
      <c r="Q14" s="222">
        <f t="shared" si="2"/>
        <v>7.5037833652618149</v>
      </c>
      <c r="R14" s="224">
        <f t="shared" si="7"/>
        <v>99.129296204458996</v>
      </c>
      <c r="S14" s="224">
        <f t="shared" si="8"/>
        <v>98.991426967034712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250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5:12" ht="18.75" x14ac:dyDescent="0.2">
      <c r="E17" s="49"/>
    </row>
    <row r="18" spans="5:12" ht="18.75" x14ac:dyDescent="0.2">
      <c r="E18" s="11"/>
    </row>
    <row r="22" spans="5:12" ht="20.25" x14ac:dyDescent="0.3">
      <c r="H22" s="50"/>
      <c r="I22" s="50"/>
      <c r="J22" s="50"/>
      <c r="K22" s="50"/>
      <c r="L22" s="302"/>
    </row>
  </sheetData>
  <mergeCells count="26"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</mergeCells>
  <printOptions horizontalCentered="1"/>
  <pageMargins left="0.25" right="0.25" top="0.5" bottom="0.5" header="0.25" footer="0"/>
  <pageSetup paperSize="9" scale="52" orientation="landscape" r:id="rId1"/>
  <headerFooter alignWithMargins="0">
    <oddFooter>&amp;L&amp;F format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2"/>
  <sheetViews>
    <sheetView view="pageBreakPreview" topLeftCell="A10" zoomScale="60" workbookViewId="0">
      <selection activeCell="B15" sqref="B15"/>
    </sheetView>
  </sheetViews>
  <sheetFormatPr defaultRowHeight="15.75" x14ac:dyDescent="0.25"/>
  <cols>
    <col min="1" max="1" width="4.140625" style="105" customWidth="1"/>
    <col min="2" max="2" width="17.28515625" style="104" bestFit="1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299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318"/>
      <c r="E2" s="55"/>
      <c r="F2" s="56"/>
      <c r="G2" s="57"/>
      <c r="H2" s="57"/>
      <c r="I2" s="57"/>
      <c r="J2" s="318"/>
      <c r="K2" s="318"/>
      <c r="L2" s="57"/>
      <c r="M2" s="318"/>
      <c r="N2" s="318"/>
      <c r="O2" s="318"/>
      <c r="P2" s="318"/>
      <c r="Q2" s="385"/>
      <c r="R2" s="385"/>
      <c r="S2" s="318"/>
    </row>
    <row r="3" spans="1:19" s="53" customFormat="1" ht="66.75" customHeight="1" x14ac:dyDescent="0.5">
      <c r="A3" s="386" t="s">
        <v>253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251</v>
      </c>
      <c r="F4" s="374" t="s">
        <v>252</v>
      </c>
      <c r="G4" s="374" t="s">
        <v>166</v>
      </c>
      <c r="H4" s="378" t="s">
        <v>246</v>
      </c>
      <c r="I4" s="378"/>
      <c r="J4" s="378"/>
      <c r="K4" s="379" t="s">
        <v>169</v>
      </c>
      <c r="L4" s="373" t="s">
        <v>248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317" t="s">
        <v>18</v>
      </c>
      <c r="I6" s="317" t="s">
        <v>19</v>
      </c>
      <c r="J6" s="317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2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242">
        <v>1</v>
      </c>
      <c r="B8" s="242" t="s">
        <v>49</v>
      </c>
      <c r="C8" s="242">
        <v>3</v>
      </c>
      <c r="D8" s="242">
        <v>3</v>
      </c>
      <c r="E8" s="244">
        <v>86</v>
      </c>
      <c r="F8" s="243">
        <v>1.1805555555555555E-2</v>
      </c>
      <c r="G8" s="243">
        <f>'NOV-2019 II '!G8+F8</f>
        <v>0.17638888888888887</v>
      </c>
      <c r="H8" s="243">
        <v>1.1631944444444444</v>
      </c>
      <c r="I8" s="243">
        <v>0.30902777777777779</v>
      </c>
      <c r="J8" s="258">
        <f>H8+I8</f>
        <v>1.4722222222222223</v>
      </c>
      <c r="K8" s="258">
        <f>'NOV-2019 II '!K8+J8</f>
        <v>35.131250000000001</v>
      </c>
      <c r="L8" s="289">
        <f>+F8+J8</f>
        <v>1.4840277777777779</v>
      </c>
      <c r="M8" s="259">
        <f>L8/C8</f>
        <v>0.49467592592592596</v>
      </c>
      <c r="N8" s="259">
        <f>+((C8*24*31)-J8)/(C8*24*31)*100</f>
        <v>99.934040223018712</v>
      </c>
      <c r="O8" s="259">
        <f>+((C8*24*31)-L8)/(C8*24*31)*100</f>
        <v>99.933511300278781</v>
      </c>
      <c r="P8" s="260">
        <f>+G8+K8</f>
        <v>35.307638888888889</v>
      </c>
      <c r="Q8" s="259">
        <f>P8/C8</f>
        <v>11.769212962962962</v>
      </c>
      <c r="R8" s="259">
        <f>+((C8*24*31)-K8)/(C8*24*31)*100</f>
        <v>98.426019265232981</v>
      </c>
      <c r="S8" s="259">
        <f>+((C8*24*31)-(G8+K8))*100/(C8*24*31)</f>
        <v>98.418116537236159</v>
      </c>
    </row>
    <row r="9" spans="1:19" s="71" customFormat="1" ht="27.75" customHeight="1" x14ac:dyDescent="0.25">
      <c r="A9" s="242">
        <v>2</v>
      </c>
      <c r="B9" s="242" t="s">
        <v>50</v>
      </c>
      <c r="C9" s="242">
        <v>1</v>
      </c>
      <c r="D9" s="242">
        <v>1</v>
      </c>
      <c r="E9" s="244">
        <v>52</v>
      </c>
      <c r="F9" s="243">
        <v>6.9444444444444441E-3</v>
      </c>
      <c r="G9" s="243">
        <f>'NOV-2019 II '!G9+F9</f>
        <v>0.12083333333333335</v>
      </c>
      <c r="H9" s="243">
        <v>35</v>
      </c>
      <c r="I9" s="243">
        <v>0.90277777777777779</v>
      </c>
      <c r="J9" s="258">
        <f t="shared" ref="J9:J49" si="0">H9+I9</f>
        <v>35.902777777777779</v>
      </c>
      <c r="K9" s="258">
        <f>'NOV-2019 II '!K9+J9</f>
        <v>45.058333333333337</v>
      </c>
      <c r="L9" s="289">
        <f t="shared" ref="L9:L49" si="1">+F9+J9</f>
        <v>35.909722222222221</v>
      </c>
      <c r="M9" s="259">
        <f t="shared" ref="M9:M49" si="2">L9/C9</f>
        <v>35.909722222222221</v>
      </c>
      <c r="N9" s="259">
        <f t="shared" ref="N9:N50" si="3">+((C9*24*31)-J9)/(C9*24*31)*100</f>
        <v>95.174357825567498</v>
      </c>
      <c r="O9" s="259">
        <f t="shared" ref="O9:O49" si="4">+((C9*24*31)-L9)/(C9*24*31)*100</f>
        <v>95.173424432497029</v>
      </c>
      <c r="P9" s="260">
        <f t="shared" ref="P9:P50" si="5">+G9+K9</f>
        <v>45.179166666666667</v>
      </c>
      <c r="Q9" s="259">
        <f t="shared" ref="Q9:Q50" si="6">P9/C9</f>
        <v>45.179166666666667</v>
      </c>
      <c r="R9" s="259">
        <f t="shared" ref="R9:R50" si="7">+((C9*24*31)-K9)/(C9*24*31)*100</f>
        <v>93.943772401433677</v>
      </c>
      <c r="S9" s="259">
        <f t="shared" ref="S9:S50" si="8">+((C9*24*31)-(G9+K9))*100/(C9*24*31)</f>
        <v>93.927531362007159</v>
      </c>
    </row>
    <row r="10" spans="1:19" s="71" customFormat="1" ht="27.75" customHeight="1" x14ac:dyDescent="0.25">
      <c r="A10" s="242">
        <v>3</v>
      </c>
      <c r="B10" s="242" t="s">
        <v>51</v>
      </c>
      <c r="C10" s="244">
        <v>2</v>
      </c>
      <c r="D10" s="244">
        <v>2</v>
      </c>
      <c r="E10" s="245">
        <v>158</v>
      </c>
      <c r="F10" s="246">
        <v>2.4305555555555556E-2</v>
      </c>
      <c r="G10" s="243">
        <f>'NOV-2019 II '!G10+F10</f>
        <v>0.66319444444444453</v>
      </c>
      <c r="H10" s="246">
        <v>2.2673611111111112</v>
      </c>
      <c r="I10" s="246">
        <v>0.92013888888888884</v>
      </c>
      <c r="J10" s="258">
        <f t="shared" si="0"/>
        <v>3.1875</v>
      </c>
      <c r="K10" s="258">
        <f>'NOV-2019 II '!K10+J10</f>
        <v>30.649305555555554</v>
      </c>
      <c r="L10" s="289">
        <f t="shared" si="1"/>
        <v>3.2118055555555554</v>
      </c>
      <c r="M10" s="259">
        <f t="shared" si="2"/>
        <v>1.6059027777777777</v>
      </c>
      <c r="N10" s="259">
        <f t="shared" si="3"/>
        <v>99.785786290322577</v>
      </c>
      <c r="O10" s="259">
        <f t="shared" si="4"/>
        <v>99.784152852449211</v>
      </c>
      <c r="P10" s="260">
        <f t="shared" si="5"/>
        <v>31.312499999999996</v>
      </c>
      <c r="Q10" s="259">
        <f t="shared" si="6"/>
        <v>15.656249999999998</v>
      </c>
      <c r="R10" s="259">
        <f t="shared" si="7"/>
        <v>97.940234841696522</v>
      </c>
      <c r="S10" s="259">
        <f t="shared" si="8"/>
        <v>97.895665322580641</v>
      </c>
    </row>
    <row r="11" spans="1:19" s="71" customFormat="1" ht="27.75" customHeight="1" x14ac:dyDescent="0.25">
      <c r="A11" s="242">
        <v>4</v>
      </c>
      <c r="B11" s="242" t="s">
        <v>52</v>
      </c>
      <c r="C11" s="244">
        <v>6</v>
      </c>
      <c r="D11" s="244">
        <v>6</v>
      </c>
      <c r="E11" s="245">
        <v>282</v>
      </c>
      <c r="F11" s="246">
        <v>1.7361111111111112E-2</v>
      </c>
      <c r="G11" s="243">
        <f>'NOV-2019 II '!G11+F11</f>
        <v>1.9631944444444447</v>
      </c>
      <c r="H11" s="246">
        <v>0.80694444444444446</v>
      </c>
      <c r="I11" s="246">
        <v>0.15763888888888888</v>
      </c>
      <c r="J11" s="258">
        <f t="shared" si="0"/>
        <v>0.96458333333333335</v>
      </c>
      <c r="K11" s="258">
        <f>'NOV-2019 II '!K11+J11</f>
        <v>28.009027777777781</v>
      </c>
      <c r="L11" s="289">
        <f t="shared" si="1"/>
        <v>0.98194444444444451</v>
      </c>
      <c r="M11" s="259">
        <f t="shared" si="2"/>
        <v>0.16365740740740742</v>
      </c>
      <c r="N11" s="259">
        <f t="shared" si="3"/>
        <v>99.978391950418157</v>
      </c>
      <c r="O11" s="259">
        <f t="shared" si="4"/>
        <v>99.978003036638782</v>
      </c>
      <c r="P11" s="260">
        <f t="shared" si="5"/>
        <v>29.972222222222225</v>
      </c>
      <c r="Q11" s="259">
        <f t="shared" si="6"/>
        <v>4.9953703703703711</v>
      </c>
      <c r="R11" s="259">
        <f t="shared" si="7"/>
        <v>99.372557621465546</v>
      </c>
      <c r="S11" s="259">
        <f t="shared" si="8"/>
        <v>99.3285792512943</v>
      </c>
    </row>
    <row r="12" spans="1:19" s="71" customFormat="1" ht="27.75" customHeight="1" x14ac:dyDescent="0.25">
      <c r="A12" s="242">
        <v>5</v>
      </c>
      <c r="B12" s="242" t="s">
        <v>53</v>
      </c>
      <c r="C12" s="244">
        <v>6</v>
      </c>
      <c r="D12" s="244">
        <v>6</v>
      </c>
      <c r="E12" s="245">
        <v>105</v>
      </c>
      <c r="F12" s="246">
        <v>2.0833333333333332E-2</v>
      </c>
      <c r="G12" s="243">
        <f>'NOV-2019 II '!G12+F12</f>
        <v>3.473611111111111</v>
      </c>
      <c r="H12" s="246">
        <v>1.5451388888888891</v>
      </c>
      <c r="I12" s="246">
        <v>0.18055555555555555</v>
      </c>
      <c r="J12" s="258">
        <f t="shared" si="0"/>
        <v>1.7256944444444446</v>
      </c>
      <c r="K12" s="258">
        <f>'NOV-2019 II '!K12+J12</f>
        <v>51.537500000000001</v>
      </c>
      <c r="L12" s="289">
        <f t="shared" si="1"/>
        <v>1.7465277777777779</v>
      </c>
      <c r="M12" s="259">
        <f t="shared" si="2"/>
        <v>0.29108796296296297</v>
      </c>
      <c r="N12" s="259">
        <f t="shared" si="3"/>
        <v>99.961341970330551</v>
      </c>
      <c r="O12" s="259">
        <f t="shared" si="4"/>
        <v>99.96087527379531</v>
      </c>
      <c r="P12" s="260">
        <f t="shared" si="5"/>
        <v>55.011111111111113</v>
      </c>
      <c r="Q12" s="259">
        <f t="shared" si="6"/>
        <v>9.1685185185185194</v>
      </c>
      <c r="R12" s="259">
        <f t="shared" si="7"/>
        <v>98.8454861111111</v>
      </c>
      <c r="S12" s="259">
        <f t="shared" si="8"/>
        <v>98.767672242134608</v>
      </c>
    </row>
    <row r="13" spans="1:19" s="71" customFormat="1" ht="27.75" customHeight="1" x14ac:dyDescent="0.25">
      <c r="A13" s="242">
        <v>6</v>
      </c>
      <c r="B13" s="242" t="s">
        <v>54</v>
      </c>
      <c r="C13" s="244">
        <v>5</v>
      </c>
      <c r="D13" s="242">
        <v>5</v>
      </c>
      <c r="E13" s="244">
        <v>77</v>
      </c>
      <c r="F13" s="243">
        <v>0</v>
      </c>
      <c r="G13" s="243">
        <f>'NOV-2019 II '!G13+F13</f>
        <v>8.4027777777777785E-2</v>
      </c>
      <c r="H13" s="243">
        <v>0.86944444444444446</v>
      </c>
      <c r="I13" s="243">
        <v>1.4409722222222223</v>
      </c>
      <c r="J13" s="258">
        <f t="shared" si="0"/>
        <v>2.3104166666666668</v>
      </c>
      <c r="K13" s="258">
        <f>'NOV-2019 II '!K13+J13</f>
        <v>71.295138888888886</v>
      </c>
      <c r="L13" s="289">
        <f t="shared" si="1"/>
        <v>2.3104166666666668</v>
      </c>
      <c r="M13" s="259">
        <f t="shared" si="2"/>
        <v>0.46208333333333335</v>
      </c>
      <c r="N13" s="259">
        <f t="shared" si="3"/>
        <v>99.93789202508961</v>
      </c>
      <c r="O13" s="259">
        <f t="shared" si="4"/>
        <v>99.93789202508961</v>
      </c>
      <c r="P13" s="260">
        <f t="shared" si="5"/>
        <v>71.379166666666663</v>
      </c>
      <c r="Q13" s="259">
        <f t="shared" si="6"/>
        <v>14.275833333333333</v>
      </c>
      <c r="R13" s="259">
        <f t="shared" si="7"/>
        <v>98.083464008363208</v>
      </c>
      <c r="S13" s="259">
        <f t="shared" si="8"/>
        <v>98.081205197132604</v>
      </c>
    </row>
    <row r="14" spans="1:19" s="71" customFormat="1" ht="27.75" customHeight="1" x14ac:dyDescent="0.25">
      <c r="A14" s="242">
        <v>7</v>
      </c>
      <c r="B14" s="242" t="s">
        <v>55</v>
      </c>
      <c r="C14" s="244">
        <v>2</v>
      </c>
      <c r="D14" s="242">
        <v>2</v>
      </c>
      <c r="E14" s="244">
        <v>164</v>
      </c>
      <c r="F14" s="243">
        <v>0</v>
      </c>
      <c r="G14" s="243">
        <f>'NOV-2019 II '!G14+F14</f>
        <v>0.10625</v>
      </c>
      <c r="H14" s="243">
        <v>1.4756944444444444</v>
      </c>
      <c r="I14" s="243">
        <v>1.4756944444444444</v>
      </c>
      <c r="J14" s="258">
        <f>H14+I14</f>
        <v>2.9513888888888888</v>
      </c>
      <c r="K14" s="258">
        <f>'NOV-2019 II '!K14+J14</f>
        <v>30.089583333333337</v>
      </c>
      <c r="L14" s="289">
        <f t="shared" si="1"/>
        <v>2.9513888888888888</v>
      </c>
      <c r="M14" s="259">
        <f t="shared" si="2"/>
        <v>1.4756944444444444</v>
      </c>
      <c r="N14" s="259">
        <f t="shared" si="3"/>
        <v>99.80165397252091</v>
      </c>
      <c r="O14" s="259">
        <f t="shared" si="4"/>
        <v>99.80165397252091</v>
      </c>
      <c r="P14" s="260">
        <f t="shared" si="5"/>
        <v>30.195833333333336</v>
      </c>
      <c r="Q14" s="259">
        <f t="shared" si="6"/>
        <v>15.097916666666668</v>
      </c>
      <c r="R14" s="259">
        <f t="shared" si="7"/>
        <v>97.97785058243727</v>
      </c>
      <c r="S14" s="259">
        <f t="shared" si="8"/>
        <v>97.970710125448022</v>
      </c>
    </row>
    <row r="15" spans="1:19" s="71" customFormat="1" ht="27.75" customHeight="1" x14ac:dyDescent="0.25">
      <c r="A15" s="242">
        <v>8</v>
      </c>
      <c r="B15" s="242" t="s">
        <v>56</v>
      </c>
      <c r="C15" s="261">
        <v>5</v>
      </c>
      <c r="D15" s="261">
        <v>5</v>
      </c>
      <c r="E15" s="244">
        <v>120</v>
      </c>
      <c r="F15" s="246">
        <v>2.4305555555555556E-2</v>
      </c>
      <c r="G15" s="243">
        <f>'NOV-2019 II '!G15+F15</f>
        <v>2.1944444444444429</v>
      </c>
      <c r="H15" s="243">
        <v>0</v>
      </c>
      <c r="I15" s="243">
        <v>6.2902777777777779</v>
      </c>
      <c r="J15" s="243">
        <v>0.625</v>
      </c>
      <c r="K15" s="258">
        <f>'NOV-2019 II '!K15+J15</f>
        <v>5.125</v>
      </c>
      <c r="L15" s="289">
        <f t="shared" si="1"/>
        <v>0.64930555555555558</v>
      </c>
      <c r="M15" s="259">
        <f t="shared" si="2"/>
        <v>0.12986111111111112</v>
      </c>
      <c r="N15" s="259">
        <f t="shared" si="3"/>
        <v>99.983198924731184</v>
      </c>
      <c r="O15" s="259">
        <f t="shared" si="4"/>
        <v>99.982545549581829</v>
      </c>
      <c r="P15" s="260">
        <f t="shared" si="5"/>
        <v>7.3194444444444429</v>
      </c>
      <c r="Q15" s="259">
        <f t="shared" si="6"/>
        <v>1.4638888888888886</v>
      </c>
      <c r="R15" s="259">
        <f t="shared" si="7"/>
        <v>99.862231182795696</v>
      </c>
      <c r="S15" s="259">
        <f t="shared" si="8"/>
        <v>99.803240740740748</v>
      </c>
    </row>
    <row r="16" spans="1:19" s="71" customFormat="1" ht="27.75" customHeight="1" x14ac:dyDescent="0.25">
      <c r="A16" s="242">
        <v>9</v>
      </c>
      <c r="B16" s="242" t="s">
        <v>57</v>
      </c>
      <c r="C16" s="242">
        <v>1</v>
      </c>
      <c r="D16" s="242">
        <v>1</v>
      </c>
      <c r="E16" s="244">
        <v>22</v>
      </c>
      <c r="F16" s="246">
        <v>0.49305555555555558</v>
      </c>
      <c r="G16" s="243">
        <f>'NOV-2019 II '!G16+F16</f>
        <v>5.9444444444444429</v>
      </c>
      <c r="H16" s="243">
        <v>0</v>
      </c>
      <c r="I16" s="243">
        <v>0.79166666666666663</v>
      </c>
      <c r="J16" s="243">
        <v>1.9201388888888891</v>
      </c>
      <c r="K16" s="258">
        <f>'NOV-2019 II '!K16+J16</f>
        <v>15.444444444444446</v>
      </c>
      <c r="L16" s="289">
        <f t="shared" si="1"/>
        <v>2.4131944444444446</v>
      </c>
      <c r="M16" s="259">
        <f t="shared" si="2"/>
        <v>2.4131944444444446</v>
      </c>
      <c r="N16" s="259">
        <f t="shared" si="3"/>
        <v>99.741916816009564</v>
      </c>
      <c r="O16" s="259">
        <f t="shared" si="4"/>
        <v>99.675645908004768</v>
      </c>
      <c r="P16" s="260">
        <f t="shared" si="5"/>
        <v>21.388888888888889</v>
      </c>
      <c r="Q16" s="259">
        <f t="shared" si="6"/>
        <v>21.388888888888889</v>
      </c>
      <c r="R16" s="259">
        <f t="shared" si="7"/>
        <v>97.92413381123059</v>
      </c>
      <c r="S16" s="259">
        <f t="shared" si="8"/>
        <v>97.125149342891277</v>
      </c>
    </row>
    <row r="17" spans="1:19" s="71" customFormat="1" ht="27.75" customHeight="1" x14ac:dyDescent="0.25">
      <c r="A17" s="242">
        <v>10</v>
      </c>
      <c r="B17" s="242" t="s">
        <v>58</v>
      </c>
      <c r="C17" s="242">
        <v>1</v>
      </c>
      <c r="D17" s="242">
        <v>1</v>
      </c>
      <c r="E17" s="244">
        <v>28</v>
      </c>
      <c r="F17" s="246">
        <v>0</v>
      </c>
      <c r="G17" s="243">
        <f>'NOV-2019 II '!G17+F17</f>
        <v>1</v>
      </c>
      <c r="H17" s="243">
        <v>0.82291666666666663</v>
      </c>
      <c r="I17" s="243">
        <v>0.42708333333333331</v>
      </c>
      <c r="J17" s="243">
        <v>1.75</v>
      </c>
      <c r="K17" s="258">
        <f>'NOV-2019 II '!K17+J17</f>
        <v>14.166666666666668</v>
      </c>
      <c r="L17" s="289">
        <f t="shared" si="1"/>
        <v>1.75</v>
      </c>
      <c r="M17" s="259">
        <f t="shared" si="2"/>
        <v>1.75</v>
      </c>
      <c r="N17" s="259">
        <f t="shared" si="3"/>
        <v>99.76478494623656</v>
      </c>
      <c r="O17" s="259">
        <f t="shared" si="4"/>
        <v>99.76478494623656</v>
      </c>
      <c r="P17" s="260">
        <f t="shared" si="5"/>
        <v>15.166666666666668</v>
      </c>
      <c r="Q17" s="259">
        <f t="shared" si="6"/>
        <v>15.166666666666668</v>
      </c>
      <c r="R17" s="259">
        <f t="shared" si="7"/>
        <v>98.095878136200724</v>
      </c>
      <c r="S17" s="259">
        <f t="shared" si="8"/>
        <v>97.961469534050195</v>
      </c>
    </row>
    <row r="18" spans="1:19" s="71" customFormat="1" ht="27.75" customHeight="1" x14ac:dyDescent="0.25">
      <c r="A18" s="242">
        <v>11</v>
      </c>
      <c r="B18" s="242" t="s">
        <v>59</v>
      </c>
      <c r="C18" s="242">
        <v>1</v>
      </c>
      <c r="D18" s="242">
        <v>1</v>
      </c>
      <c r="E18" s="244">
        <v>20</v>
      </c>
      <c r="F18" s="246">
        <v>0.54166666666666663</v>
      </c>
      <c r="G18" s="243">
        <f>'NOV-2019 II '!G18+F18</f>
        <v>5.333333333333333</v>
      </c>
      <c r="H18" s="243">
        <v>0</v>
      </c>
      <c r="I18" s="243">
        <v>1.0520833333333333</v>
      </c>
      <c r="J18" s="243">
        <v>0</v>
      </c>
      <c r="K18" s="258">
        <f>'NOV-2019 II '!K18+J18</f>
        <v>4.8611111111111112E-2</v>
      </c>
      <c r="L18" s="289">
        <f t="shared" si="1"/>
        <v>0.54166666666666663</v>
      </c>
      <c r="M18" s="259">
        <f t="shared" si="2"/>
        <v>0.54166666666666663</v>
      </c>
      <c r="N18" s="259">
        <f t="shared" si="3"/>
        <v>100</v>
      </c>
      <c r="O18" s="259">
        <f t="shared" si="4"/>
        <v>99.927195340501797</v>
      </c>
      <c r="P18" s="260">
        <f t="shared" si="5"/>
        <v>5.3819444444444438</v>
      </c>
      <c r="Q18" s="259">
        <f t="shared" si="6"/>
        <v>5.3819444444444438</v>
      </c>
      <c r="R18" s="259">
        <f t="shared" si="7"/>
        <v>99.993466248506579</v>
      </c>
      <c r="S18" s="259">
        <f t="shared" si="8"/>
        <v>99.276620370370352</v>
      </c>
    </row>
    <row r="19" spans="1:19" s="71" customFormat="1" ht="27.75" customHeight="1" x14ac:dyDescent="0.25">
      <c r="A19" s="242">
        <v>12</v>
      </c>
      <c r="B19" s="242" t="s">
        <v>60</v>
      </c>
      <c r="C19" s="242">
        <v>1</v>
      </c>
      <c r="D19" s="242">
        <v>1</v>
      </c>
      <c r="E19" s="244">
        <v>27</v>
      </c>
      <c r="F19" s="246">
        <v>0</v>
      </c>
      <c r="G19" s="243">
        <f>'NOV-2019 II '!G19+F19</f>
        <v>1</v>
      </c>
      <c r="H19" s="243">
        <v>0</v>
      </c>
      <c r="I19" s="243">
        <v>1.2916666666666667</v>
      </c>
      <c r="J19" s="243">
        <v>5.2534722222222223</v>
      </c>
      <c r="K19" s="258">
        <f>'NOV-2019 II '!K19+J19</f>
        <v>42.402777777777779</v>
      </c>
      <c r="L19" s="289">
        <f t="shared" si="1"/>
        <v>5.2534722222222223</v>
      </c>
      <c r="M19" s="259">
        <f t="shared" si="2"/>
        <v>5.2534722222222223</v>
      </c>
      <c r="N19" s="259">
        <f t="shared" si="3"/>
        <v>99.293888142174438</v>
      </c>
      <c r="O19" s="259">
        <f t="shared" si="4"/>
        <v>99.293888142174438</v>
      </c>
      <c r="P19" s="260">
        <f t="shared" si="5"/>
        <v>43.402777777777779</v>
      </c>
      <c r="Q19" s="259">
        <f t="shared" si="6"/>
        <v>43.402777777777779</v>
      </c>
      <c r="R19" s="259">
        <f t="shared" si="7"/>
        <v>94.300701911589002</v>
      </c>
      <c r="S19" s="259">
        <f t="shared" si="8"/>
        <v>94.166293309438473</v>
      </c>
    </row>
    <row r="20" spans="1:19" s="71" customFormat="1" ht="27.75" customHeight="1" x14ac:dyDescent="0.25">
      <c r="A20" s="242">
        <v>13</v>
      </c>
      <c r="B20" s="242" t="s">
        <v>61</v>
      </c>
      <c r="C20" s="242">
        <v>2</v>
      </c>
      <c r="D20" s="242">
        <v>2</v>
      </c>
      <c r="E20" s="244">
        <v>38</v>
      </c>
      <c r="F20" s="246">
        <v>8.3333333333333329E-2</v>
      </c>
      <c r="G20" s="243">
        <f>'NOV-2019 II '!G20+F20</f>
        <v>1.6666666666666661</v>
      </c>
      <c r="H20" s="243">
        <v>0.19444444444444445</v>
      </c>
      <c r="I20" s="243">
        <v>1.1180555555555556</v>
      </c>
      <c r="J20" s="243">
        <v>2.1979166666666665</v>
      </c>
      <c r="K20" s="258">
        <f>'NOV-2019 II '!K20+J20</f>
        <v>17.965277777777775</v>
      </c>
      <c r="L20" s="289">
        <f t="shared" si="1"/>
        <v>2.28125</v>
      </c>
      <c r="M20" s="259">
        <f t="shared" si="2"/>
        <v>1.140625</v>
      </c>
      <c r="N20" s="259">
        <f t="shared" si="3"/>
        <v>99.852290546594986</v>
      </c>
      <c r="O20" s="259">
        <f t="shared" si="4"/>
        <v>99.846690188172033</v>
      </c>
      <c r="P20" s="260">
        <f t="shared" si="5"/>
        <v>19.631944444444443</v>
      </c>
      <c r="Q20" s="259">
        <f t="shared" si="6"/>
        <v>9.8159722222222214</v>
      </c>
      <c r="R20" s="259">
        <f t="shared" si="7"/>
        <v>98.792656063321388</v>
      </c>
      <c r="S20" s="259">
        <f t="shared" si="8"/>
        <v>98.680648894862614</v>
      </c>
    </row>
    <row r="21" spans="1:19" s="71" customFormat="1" ht="27.75" customHeight="1" x14ac:dyDescent="0.25">
      <c r="A21" s="242">
        <v>14</v>
      </c>
      <c r="B21" s="242" t="s">
        <v>62</v>
      </c>
      <c r="C21" s="242">
        <v>6</v>
      </c>
      <c r="D21" s="242">
        <v>6</v>
      </c>
      <c r="E21" s="244">
        <v>85</v>
      </c>
      <c r="F21" s="246">
        <v>0.16666666666666666</v>
      </c>
      <c r="G21" s="243">
        <f>'NOV-2019 II '!G21+F21</f>
        <v>6.3333333333333357</v>
      </c>
      <c r="H21" s="243">
        <v>1.7256944444444444</v>
      </c>
      <c r="I21" s="243">
        <v>1.5590277777777777</v>
      </c>
      <c r="J21" s="243">
        <v>3.1111111111111112</v>
      </c>
      <c r="K21" s="258">
        <f>'NOV-2019 II '!K21+J21</f>
        <v>25.430555555555554</v>
      </c>
      <c r="L21" s="289">
        <f t="shared" si="1"/>
        <v>3.2777777777777777</v>
      </c>
      <c r="M21" s="259">
        <f t="shared" si="2"/>
        <v>0.54629629629629628</v>
      </c>
      <c r="N21" s="259">
        <f t="shared" si="3"/>
        <v>99.930306650736753</v>
      </c>
      <c r="O21" s="259">
        <f t="shared" si="4"/>
        <v>99.926573078454808</v>
      </c>
      <c r="P21" s="260">
        <f t="shared" si="5"/>
        <v>31.763888888888889</v>
      </c>
      <c r="Q21" s="259">
        <f t="shared" si="6"/>
        <v>5.2939814814814818</v>
      </c>
      <c r="R21" s="259">
        <f t="shared" si="7"/>
        <v>99.430319095977694</v>
      </c>
      <c r="S21" s="259">
        <f t="shared" si="8"/>
        <v>99.288443349263247</v>
      </c>
    </row>
    <row r="22" spans="1:19" s="71" customFormat="1" ht="27.75" customHeight="1" x14ac:dyDescent="0.25">
      <c r="A22" s="242">
        <v>15</v>
      </c>
      <c r="B22" s="242" t="s">
        <v>63</v>
      </c>
      <c r="C22" s="247">
        <v>1</v>
      </c>
      <c r="D22" s="242">
        <v>1</v>
      </c>
      <c r="E22" s="262">
        <v>57</v>
      </c>
      <c r="F22" s="246">
        <v>0.10555555555555556</v>
      </c>
      <c r="G22" s="243">
        <f>'NOV-2019 II '!G22+F22</f>
        <v>1.5076388888888892</v>
      </c>
      <c r="H22" s="246">
        <v>0.86111111111111116</v>
      </c>
      <c r="I22" s="246">
        <v>8.819444444444445E-2</v>
      </c>
      <c r="J22" s="258">
        <v>0.94930555555555562</v>
      </c>
      <c r="K22" s="258">
        <f>'NOV-2019 II '!K22+J22</f>
        <v>6.1286111111111108</v>
      </c>
      <c r="L22" s="289">
        <f t="shared" si="1"/>
        <v>1.0548611111111112</v>
      </c>
      <c r="M22" s="259">
        <f t="shared" si="2"/>
        <v>1.0548611111111112</v>
      </c>
      <c r="N22" s="259">
        <f t="shared" si="3"/>
        <v>99.872405167264034</v>
      </c>
      <c r="O22" s="259">
        <f t="shared" si="4"/>
        <v>99.858217592592595</v>
      </c>
      <c r="P22" s="260">
        <f t="shared" si="5"/>
        <v>7.6362500000000004</v>
      </c>
      <c r="Q22" s="259">
        <f t="shared" si="6"/>
        <v>7.6362500000000004</v>
      </c>
      <c r="R22" s="259">
        <f t="shared" si="7"/>
        <v>99.1762619474313</v>
      </c>
      <c r="S22" s="259">
        <f t="shared" si="8"/>
        <v>98.973622311827953</v>
      </c>
    </row>
    <row r="23" spans="1:19" s="71" customFormat="1" ht="27.75" customHeight="1" x14ac:dyDescent="0.25">
      <c r="A23" s="242">
        <v>16</v>
      </c>
      <c r="B23" s="242" t="s">
        <v>64</v>
      </c>
      <c r="C23" s="247">
        <v>1</v>
      </c>
      <c r="D23" s="242">
        <v>1</v>
      </c>
      <c r="E23" s="262">
        <v>5</v>
      </c>
      <c r="F23" s="246">
        <v>0.10555555555555556</v>
      </c>
      <c r="G23" s="243">
        <f>'NOV-2019 II '!G23+F23</f>
        <v>2.3805555555555555</v>
      </c>
      <c r="H23" s="246">
        <v>0.10069444444444443</v>
      </c>
      <c r="I23" s="246">
        <v>9.0277777777777776E-2</v>
      </c>
      <c r="J23" s="258">
        <v>0.19097222222222221</v>
      </c>
      <c r="K23" s="258">
        <f>'NOV-2019 II '!K23+J23</f>
        <v>6.2858333333333336</v>
      </c>
      <c r="L23" s="289">
        <f t="shared" si="1"/>
        <v>0.29652777777777778</v>
      </c>
      <c r="M23" s="259">
        <f t="shared" si="2"/>
        <v>0.29652777777777778</v>
      </c>
      <c r="N23" s="259">
        <f t="shared" si="3"/>
        <v>99.974331690561542</v>
      </c>
      <c r="O23" s="259">
        <f t="shared" si="4"/>
        <v>99.960144115890088</v>
      </c>
      <c r="P23" s="260">
        <f t="shared" si="5"/>
        <v>8.6663888888888891</v>
      </c>
      <c r="Q23" s="259">
        <f t="shared" si="6"/>
        <v>8.6663888888888891</v>
      </c>
      <c r="R23" s="259">
        <f t="shared" si="7"/>
        <v>99.155129928315404</v>
      </c>
      <c r="S23" s="259">
        <f t="shared" si="8"/>
        <v>98.835162783751514</v>
      </c>
    </row>
    <row r="24" spans="1:19" s="71" customFormat="1" ht="27.75" customHeight="1" x14ac:dyDescent="0.25">
      <c r="A24" s="242">
        <v>17</v>
      </c>
      <c r="B24" s="242" t="s">
        <v>65</v>
      </c>
      <c r="C24" s="247">
        <v>2</v>
      </c>
      <c r="D24" s="242">
        <v>2</v>
      </c>
      <c r="E24" s="262">
        <v>68</v>
      </c>
      <c r="F24" s="246">
        <v>7.3611111111111113E-2</v>
      </c>
      <c r="G24" s="243">
        <f>'NOV-2019 II '!G24+F24</f>
        <v>2.5256944444444445</v>
      </c>
      <c r="H24" s="246">
        <v>1.2361111111111112</v>
      </c>
      <c r="I24" s="246">
        <v>0.26180555555555557</v>
      </c>
      <c r="J24" s="258">
        <v>1.4979166666666668</v>
      </c>
      <c r="K24" s="258">
        <f>'NOV-2019 II '!K24+J24</f>
        <v>23.65208333333333</v>
      </c>
      <c r="L24" s="289">
        <f t="shared" si="1"/>
        <v>1.5715277777777779</v>
      </c>
      <c r="M24" s="259">
        <f t="shared" si="2"/>
        <v>0.78576388888888893</v>
      </c>
      <c r="N24" s="259">
        <f t="shared" si="3"/>
        <v>99.899333557347674</v>
      </c>
      <c r="O24" s="259">
        <f t="shared" si="4"/>
        <v>99.894386574074062</v>
      </c>
      <c r="P24" s="260">
        <f t="shared" si="5"/>
        <v>26.177777777777774</v>
      </c>
      <c r="Q24" s="259">
        <f t="shared" si="6"/>
        <v>13.088888888888887</v>
      </c>
      <c r="R24" s="259">
        <f t="shared" si="7"/>
        <v>98.410478270609318</v>
      </c>
      <c r="S24" s="259">
        <f t="shared" si="8"/>
        <v>98.240740740740733</v>
      </c>
    </row>
    <row r="25" spans="1:19" s="71" customFormat="1" ht="27.75" customHeight="1" x14ac:dyDescent="0.25">
      <c r="A25" s="242">
        <v>18</v>
      </c>
      <c r="B25" s="242" t="s">
        <v>66</v>
      </c>
      <c r="C25" s="247">
        <v>4</v>
      </c>
      <c r="D25" s="242">
        <v>4</v>
      </c>
      <c r="E25" s="263">
        <v>31</v>
      </c>
      <c r="F25" s="251">
        <v>0.34</v>
      </c>
      <c r="G25" s="243">
        <f>'NOV-2019 II '!G25+F25</f>
        <v>8.5579999999999998</v>
      </c>
      <c r="H25" s="251">
        <v>2.1</v>
      </c>
      <c r="I25" s="251">
        <v>2.7</v>
      </c>
      <c r="J25" s="258">
        <f t="shared" si="0"/>
        <v>4.8000000000000007</v>
      </c>
      <c r="K25" s="258">
        <f>'NOV-2019 II '!K25+J25</f>
        <v>51.391000000000005</v>
      </c>
      <c r="L25" s="289">
        <f t="shared" si="1"/>
        <v>5.1400000000000006</v>
      </c>
      <c r="M25" s="259">
        <f t="shared" si="2"/>
        <v>1.2850000000000001</v>
      </c>
      <c r="N25" s="259">
        <f t="shared" si="3"/>
        <v>99.838709677419345</v>
      </c>
      <c r="O25" s="259">
        <f t="shared" si="4"/>
        <v>99.82728494623656</v>
      </c>
      <c r="P25" s="260">
        <f t="shared" si="5"/>
        <v>59.949000000000005</v>
      </c>
      <c r="Q25" s="259">
        <f t="shared" si="6"/>
        <v>14.987250000000001</v>
      </c>
      <c r="R25" s="259">
        <f t="shared" si="7"/>
        <v>98.273151881720437</v>
      </c>
      <c r="S25" s="259">
        <f t="shared" si="8"/>
        <v>97.985584677419354</v>
      </c>
    </row>
    <row r="26" spans="1:19" s="71" customFormat="1" ht="27.75" customHeight="1" x14ac:dyDescent="0.25">
      <c r="A26" s="242">
        <v>19</v>
      </c>
      <c r="B26" s="242" t="s">
        <v>67</v>
      </c>
      <c r="C26" s="244">
        <v>2</v>
      </c>
      <c r="D26" s="242">
        <v>2</v>
      </c>
      <c r="E26" s="263">
        <v>15</v>
      </c>
      <c r="F26" s="251">
        <v>0.26</v>
      </c>
      <c r="G26" s="243">
        <f>'NOV-2019 II '!G26+F26</f>
        <v>5.6089999999999991</v>
      </c>
      <c r="H26" s="251">
        <v>0.9</v>
      </c>
      <c r="I26" s="251">
        <v>1.9</v>
      </c>
      <c r="J26" s="258">
        <f t="shared" si="0"/>
        <v>2.8</v>
      </c>
      <c r="K26" s="258">
        <f>'NOV-2019 II '!K26+J26</f>
        <v>27.725000000000001</v>
      </c>
      <c r="L26" s="289">
        <f t="shared" si="1"/>
        <v>3.0599999999999996</v>
      </c>
      <c r="M26" s="259">
        <f t="shared" si="2"/>
        <v>1.5299999999999998</v>
      </c>
      <c r="N26" s="259">
        <f t="shared" si="3"/>
        <v>99.811827956989248</v>
      </c>
      <c r="O26" s="259">
        <f t="shared" si="4"/>
        <v>99.79435483870968</v>
      </c>
      <c r="P26" s="260">
        <f t="shared" si="5"/>
        <v>33.334000000000003</v>
      </c>
      <c r="Q26" s="259">
        <f t="shared" si="6"/>
        <v>16.667000000000002</v>
      </c>
      <c r="R26" s="259">
        <f t="shared" si="7"/>
        <v>98.136760752688176</v>
      </c>
      <c r="S26" s="259">
        <f t="shared" si="8"/>
        <v>97.759811827956995</v>
      </c>
    </row>
    <row r="27" spans="1:19" s="71" customFormat="1" ht="27.75" customHeight="1" x14ac:dyDescent="0.25">
      <c r="A27" s="242">
        <v>19</v>
      </c>
      <c r="B27" s="242" t="s">
        <v>68</v>
      </c>
      <c r="C27" s="247">
        <v>6</v>
      </c>
      <c r="D27" s="242">
        <v>6</v>
      </c>
      <c r="E27" s="244">
        <v>54</v>
      </c>
      <c r="F27" s="251">
        <v>0.49</v>
      </c>
      <c r="G27" s="243">
        <f>'NOV-2019 II '!G27+F27</f>
        <v>11.483999999999998</v>
      </c>
      <c r="H27" s="251">
        <v>2.8</v>
      </c>
      <c r="I27" s="251">
        <v>3.1</v>
      </c>
      <c r="J27" s="258">
        <f t="shared" si="0"/>
        <v>5.9</v>
      </c>
      <c r="K27" s="258">
        <f>'NOV-2019 II '!K27+J27</f>
        <v>63.033000000000008</v>
      </c>
      <c r="L27" s="289">
        <f t="shared" si="1"/>
        <v>6.3900000000000006</v>
      </c>
      <c r="M27" s="259">
        <f t="shared" si="2"/>
        <v>1.0650000000000002</v>
      </c>
      <c r="N27" s="259">
        <f t="shared" si="3"/>
        <v>99.867831541218649</v>
      </c>
      <c r="O27" s="259">
        <f t="shared" si="4"/>
        <v>99.85685483870968</v>
      </c>
      <c r="P27" s="260">
        <f t="shared" si="5"/>
        <v>74.51700000000001</v>
      </c>
      <c r="Q27" s="259">
        <f t="shared" si="6"/>
        <v>12.419500000000001</v>
      </c>
      <c r="R27" s="259">
        <f t="shared" si="7"/>
        <v>98.587970430107518</v>
      </c>
      <c r="S27" s="259">
        <f t="shared" si="8"/>
        <v>98.33071236559141</v>
      </c>
    </row>
    <row r="28" spans="1:19" s="71" customFormat="1" ht="27.75" customHeight="1" x14ac:dyDescent="0.25">
      <c r="A28" s="242">
        <v>20</v>
      </c>
      <c r="B28" s="242" t="s">
        <v>69</v>
      </c>
      <c r="C28" s="247">
        <v>5</v>
      </c>
      <c r="D28" s="247">
        <v>5</v>
      </c>
      <c r="E28" s="244">
        <v>276</v>
      </c>
      <c r="F28" s="251">
        <v>0.62152777777777779</v>
      </c>
      <c r="G28" s="243">
        <f>'NOV-2019 II '!G28+F28</f>
        <v>1.8624999999999998</v>
      </c>
      <c r="H28" s="251">
        <v>2.2833333333333332</v>
      </c>
      <c r="I28" s="251">
        <v>1.0097222222222222</v>
      </c>
      <c r="J28" s="258">
        <f t="shared" si="0"/>
        <v>3.2930555555555552</v>
      </c>
      <c r="K28" s="258">
        <f>'NOV-2019 II '!K28+J28</f>
        <v>83.879861111111111</v>
      </c>
      <c r="L28" s="289">
        <f t="shared" si="1"/>
        <v>3.9145833333333329</v>
      </c>
      <c r="M28" s="259">
        <f t="shared" si="2"/>
        <v>0.78291666666666659</v>
      </c>
      <c r="N28" s="259">
        <f t="shared" si="3"/>
        <v>99.911477001194754</v>
      </c>
      <c r="O28" s="259">
        <f t="shared" si="4"/>
        <v>99.894769265232981</v>
      </c>
      <c r="P28" s="260">
        <f t="shared" si="5"/>
        <v>85.742361111111109</v>
      </c>
      <c r="Q28" s="259">
        <f t="shared" si="6"/>
        <v>17.148472222222221</v>
      </c>
      <c r="R28" s="259">
        <f t="shared" si="7"/>
        <v>97.74516502389487</v>
      </c>
      <c r="S28" s="259">
        <f t="shared" si="8"/>
        <v>97.695097819593784</v>
      </c>
    </row>
    <row r="29" spans="1:19" s="71" customFormat="1" ht="27.75" customHeight="1" x14ac:dyDescent="0.25">
      <c r="A29" s="242">
        <v>21</v>
      </c>
      <c r="B29" s="242" t="s">
        <v>70</v>
      </c>
      <c r="C29" s="247">
        <v>2</v>
      </c>
      <c r="D29" s="247">
        <v>2</v>
      </c>
      <c r="E29" s="244">
        <v>65</v>
      </c>
      <c r="F29" s="251">
        <v>2.2916666666666669E-2</v>
      </c>
      <c r="G29" s="243">
        <f>'NOV-2019 II '!G29+F29</f>
        <v>1.4576388888888889</v>
      </c>
      <c r="H29" s="251">
        <v>0.71736111111111101</v>
      </c>
      <c r="I29" s="251">
        <v>0.56874999999999998</v>
      </c>
      <c r="J29" s="258">
        <f t="shared" si="0"/>
        <v>1.286111111111111</v>
      </c>
      <c r="K29" s="258">
        <f>'NOV-2019 II '!K29+J29</f>
        <v>16.662499999999998</v>
      </c>
      <c r="L29" s="289">
        <f t="shared" si="1"/>
        <v>1.3090277777777777</v>
      </c>
      <c r="M29" s="259">
        <f t="shared" si="2"/>
        <v>0.65451388888888884</v>
      </c>
      <c r="N29" s="259">
        <f t="shared" si="3"/>
        <v>99.913567801672642</v>
      </c>
      <c r="O29" s="259">
        <f t="shared" si="4"/>
        <v>99.912027703106332</v>
      </c>
      <c r="P29" s="260">
        <f t="shared" si="5"/>
        <v>18.120138888888889</v>
      </c>
      <c r="Q29" s="259">
        <f t="shared" si="6"/>
        <v>9.0600694444444443</v>
      </c>
      <c r="R29" s="259">
        <f t="shared" si="7"/>
        <v>98.880208333333343</v>
      </c>
      <c r="S29" s="259">
        <f t="shared" si="8"/>
        <v>98.782248730585408</v>
      </c>
    </row>
    <row r="30" spans="1:19" s="71" customFormat="1" ht="27.75" customHeight="1" x14ac:dyDescent="0.25">
      <c r="A30" s="242">
        <v>22</v>
      </c>
      <c r="B30" s="242" t="s">
        <v>71</v>
      </c>
      <c r="C30" s="242">
        <v>1</v>
      </c>
      <c r="D30" s="247">
        <v>1</v>
      </c>
      <c r="E30" s="244">
        <v>64</v>
      </c>
      <c r="F30" s="251">
        <v>0</v>
      </c>
      <c r="G30" s="243">
        <f>'NOV-2019 II '!G30+F30</f>
        <v>0.44236111111111115</v>
      </c>
      <c r="H30" s="251">
        <v>0.44097222222222227</v>
      </c>
      <c r="I30" s="251">
        <v>0.13125000000000001</v>
      </c>
      <c r="J30" s="258">
        <f t="shared" si="0"/>
        <v>0.5722222222222223</v>
      </c>
      <c r="K30" s="258">
        <f>'NOV-2019 II '!K30+J30</f>
        <v>14.184027777777777</v>
      </c>
      <c r="L30" s="289">
        <f t="shared" si="1"/>
        <v>0.5722222222222223</v>
      </c>
      <c r="M30" s="259">
        <f t="shared" si="2"/>
        <v>0.5722222222222223</v>
      </c>
      <c r="N30" s="259">
        <f t="shared" si="3"/>
        <v>99.923088410991639</v>
      </c>
      <c r="O30" s="259">
        <f t="shared" si="4"/>
        <v>99.923088410991639</v>
      </c>
      <c r="P30" s="260">
        <f t="shared" si="5"/>
        <v>14.626388888888888</v>
      </c>
      <c r="Q30" s="259">
        <f t="shared" si="6"/>
        <v>14.626388888888888</v>
      </c>
      <c r="R30" s="259">
        <f t="shared" si="7"/>
        <v>98.093544653524489</v>
      </c>
      <c r="S30" s="259">
        <f t="shared" si="8"/>
        <v>98.034087514934285</v>
      </c>
    </row>
    <row r="31" spans="1:19" s="71" customFormat="1" ht="27.75" customHeight="1" x14ac:dyDescent="0.25">
      <c r="A31" s="242">
        <v>23</v>
      </c>
      <c r="B31" s="242" t="s">
        <v>72</v>
      </c>
      <c r="C31" s="242">
        <v>2</v>
      </c>
      <c r="D31" s="247">
        <v>2</v>
      </c>
      <c r="E31" s="244">
        <v>99</v>
      </c>
      <c r="F31" s="251">
        <v>0.27083333333333331</v>
      </c>
      <c r="G31" s="243">
        <f>'NOV-2019 II '!G31+F31</f>
        <v>1.1354166666666665</v>
      </c>
      <c r="H31" s="251">
        <v>2.59375</v>
      </c>
      <c r="I31" s="251">
        <v>0.47569444444444442</v>
      </c>
      <c r="J31" s="258">
        <f t="shared" si="0"/>
        <v>3.0694444444444446</v>
      </c>
      <c r="K31" s="258">
        <f>'NOV-2019 II '!K31+J31</f>
        <v>19.263888888888886</v>
      </c>
      <c r="L31" s="289">
        <f t="shared" si="1"/>
        <v>3.3402777777777781</v>
      </c>
      <c r="M31" s="259">
        <f t="shared" si="2"/>
        <v>1.6701388888888891</v>
      </c>
      <c r="N31" s="259">
        <f t="shared" si="3"/>
        <v>99.79372013142175</v>
      </c>
      <c r="O31" s="259">
        <f t="shared" si="4"/>
        <v>99.775518966547196</v>
      </c>
      <c r="P31" s="260">
        <f t="shared" si="5"/>
        <v>20.399305555555554</v>
      </c>
      <c r="Q31" s="259">
        <f t="shared" si="6"/>
        <v>10.199652777777777</v>
      </c>
      <c r="R31" s="259">
        <f t="shared" si="7"/>
        <v>98.70538381123059</v>
      </c>
      <c r="S31" s="259">
        <f t="shared" si="8"/>
        <v>98.629078927718041</v>
      </c>
    </row>
    <row r="32" spans="1:19" s="71" customFormat="1" ht="27.75" customHeight="1" x14ac:dyDescent="0.25">
      <c r="A32" s="242">
        <v>24</v>
      </c>
      <c r="B32" s="242" t="s">
        <v>73</v>
      </c>
      <c r="C32" s="242">
        <v>1</v>
      </c>
      <c r="D32" s="244">
        <v>1</v>
      </c>
      <c r="E32" s="244">
        <v>61</v>
      </c>
      <c r="F32" s="251">
        <v>9.0277777777777776E-2</v>
      </c>
      <c r="G32" s="243">
        <f>'NOV-2019 II '!G32+F32</f>
        <v>1.7243055555555555</v>
      </c>
      <c r="H32" s="251">
        <v>0.61041666666666672</v>
      </c>
      <c r="I32" s="251">
        <v>0.125</v>
      </c>
      <c r="J32" s="258">
        <f t="shared" si="0"/>
        <v>0.73541666666666672</v>
      </c>
      <c r="K32" s="258">
        <f>'NOV-2019 II '!K32+J32</f>
        <v>9.7145833333333336</v>
      </c>
      <c r="L32" s="289">
        <f t="shared" si="1"/>
        <v>0.82569444444444451</v>
      </c>
      <c r="M32" s="259">
        <f t="shared" si="2"/>
        <v>0.82569444444444451</v>
      </c>
      <c r="N32" s="259">
        <f t="shared" si="3"/>
        <v>99.901153673835125</v>
      </c>
      <c r="O32" s="259">
        <f t="shared" si="4"/>
        <v>99.889019563918751</v>
      </c>
      <c r="P32" s="260">
        <f t="shared" si="5"/>
        <v>11.43888888888889</v>
      </c>
      <c r="Q32" s="259">
        <f t="shared" si="6"/>
        <v>11.43888888888889</v>
      </c>
      <c r="R32" s="259">
        <f t="shared" si="7"/>
        <v>98.694276433691769</v>
      </c>
      <c r="S32" s="259">
        <f t="shared" si="8"/>
        <v>98.462514934289132</v>
      </c>
    </row>
    <row r="33" spans="1:19" s="71" customFormat="1" ht="27.75" customHeight="1" x14ac:dyDescent="0.25">
      <c r="A33" s="242">
        <v>25</v>
      </c>
      <c r="B33" s="242" t="s">
        <v>74</v>
      </c>
      <c r="C33" s="278">
        <v>4</v>
      </c>
      <c r="D33" s="278">
        <v>4</v>
      </c>
      <c r="E33" s="278">
        <v>215</v>
      </c>
      <c r="F33" s="248">
        <v>5.5555555555555552E-2</v>
      </c>
      <c r="G33" s="243">
        <f>'NOV-2019 II '!G33+F33</f>
        <v>0.43333333333333335</v>
      </c>
      <c r="H33" s="264">
        <v>3.3819444444444446</v>
      </c>
      <c r="I33" s="251">
        <v>0.54166666666666663</v>
      </c>
      <c r="J33" s="258">
        <f t="shared" si="0"/>
        <v>3.9236111111111112</v>
      </c>
      <c r="K33" s="258">
        <f>'NOV-2019 II '!K33+J33</f>
        <v>56.127777777777787</v>
      </c>
      <c r="L33" s="289">
        <f t="shared" si="1"/>
        <v>3.9791666666666665</v>
      </c>
      <c r="M33" s="259">
        <f t="shared" si="2"/>
        <v>0.99479166666666663</v>
      </c>
      <c r="N33" s="259">
        <f t="shared" si="3"/>
        <v>99.868158228793305</v>
      </c>
      <c r="O33" s="259">
        <f t="shared" si="4"/>
        <v>99.86629144265234</v>
      </c>
      <c r="P33" s="260">
        <f t="shared" si="5"/>
        <v>56.561111111111117</v>
      </c>
      <c r="Q33" s="259">
        <f t="shared" si="6"/>
        <v>14.140277777777779</v>
      </c>
      <c r="R33" s="259">
        <f t="shared" si="7"/>
        <v>98.113985961768222</v>
      </c>
      <c r="S33" s="259">
        <f t="shared" si="8"/>
        <v>98.09942502986857</v>
      </c>
    </row>
    <row r="34" spans="1:19" s="71" customFormat="1" ht="27.75" customHeight="1" x14ac:dyDescent="0.25">
      <c r="A34" s="242">
        <v>26</v>
      </c>
      <c r="B34" s="242" t="s">
        <v>75</v>
      </c>
      <c r="C34" s="278">
        <v>3</v>
      </c>
      <c r="D34" s="278">
        <v>3</v>
      </c>
      <c r="E34" s="278">
        <v>180</v>
      </c>
      <c r="F34" s="248">
        <v>4.1666666666666666E-3</v>
      </c>
      <c r="G34" s="243">
        <f>'NOV-2019 II '!G34+F34</f>
        <v>0.49166666666666664</v>
      </c>
      <c r="H34" s="264">
        <v>1.8965277777777778</v>
      </c>
      <c r="I34" s="251">
        <v>0.70416666666666661</v>
      </c>
      <c r="J34" s="258">
        <f t="shared" si="0"/>
        <v>2.6006944444444446</v>
      </c>
      <c r="K34" s="258">
        <f>'NOV-2019 II '!K34+J34</f>
        <v>53.906944444444441</v>
      </c>
      <c r="L34" s="289">
        <f t="shared" si="1"/>
        <v>2.6048611111111115</v>
      </c>
      <c r="M34" s="259">
        <f t="shared" si="2"/>
        <v>0.86828703703703713</v>
      </c>
      <c r="N34" s="259">
        <f t="shared" si="3"/>
        <v>99.883481431700531</v>
      </c>
      <c r="O34" s="259">
        <f t="shared" si="4"/>
        <v>99.883294753086432</v>
      </c>
      <c r="P34" s="260">
        <f t="shared" si="5"/>
        <v>54.398611111111109</v>
      </c>
      <c r="Q34" s="259">
        <f t="shared" si="6"/>
        <v>18.13287037037037</v>
      </c>
      <c r="R34" s="259">
        <f t="shared" si="7"/>
        <v>97.584814317005169</v>
      </c>
      <c r="S34" s="259">
        <f t="shared" si="8"/>
        <v>97.562786240541612</v>
      </c>
    </row>
    <row r="35" spans="1:19" s="71" customFormat="1" ht="27.75" customHeight="1" x14ac:dyDescent="0.25">
      <c r="A35" s="242">
        <v>27</v>
      </c>
      <c r="B35" s="249" t="s">
        <v>76</v>
      </c>
      <c r="C35" s="247">
        <v>3</v>
      </c>
      <c r="D35" s="266">
        <v>3</v>
      </c>
      <c r="E35" s="266">
        <v>58</v>
      </c>
      <c r="F35" s="267">
        <v>0</v>
      </c>
      <c r="G35" s="243">
        <f>'NOV-2019 II '!G35+F35</f>
        <v>0.23819444444444449</v>
      </c>
      <c r="H35" s="243">
        <v>0.89583333333333337</v>
      </c>
      <c r="I35" s="243">
        <v>0.17708333333333334</v>
      </c>
      <c r="J35" s="258">
        <f t="shared" si="0"/>
        <v>1.0729166666666667</v>
      </c>
      <c r="K35" s="258">
        <f>'NOV-2019 II '!K35+J35</f>
        <v>31.940972222222221</v>
      </c>
      <c r="L35" s="289">
        <f t="shared" si="1"/>
        <v>1.0729166666666667</v>
      </c>
      <c r="M35" s="259">
        <f t="shared" si="2"/>
        <v>0.3576388888888889</v>
      </c>
      <c r="N35" s="259">
        <f t="shared" si="3"/>
        <v>99.951930256869787</v>
      </c>
      <c r="O35" s="259">
        <f t="shared" si="4"/>
        <v>99.951930256869787</v>
      </c>
      <c r="P35" s="260">
        <f t="shared" si="5"/>
        <v>32.179166666666667</v>
      </c>
      <c r="Q35" s="259">
        <f t="shared" si="6"/>
        <v>10.72638888888889</v>
      </c>
      <c r="R35" s="259">
        <f t="shared" si="7"/>
        <v>98.56895285742732</v>
      </c>
      <c r="S35" s="259">
        <f t="shared" si="8"/>
        <v>98.558281063321374</v>
      </c>
    </row>
    <row r="36" spans="1:19" s="71" customFormat="1" ht="27.75" customHeight="1" x14ac:dyDescent="0.25">
      <c r="A36" s="242">
        <v>28</v>
      </c>
      <c r="B36" s="242" t="s">
        <v>77</v>
      </c>
      <c r="C36" s="247">
        <v>2</v>
      </c>
      <c r="D36" s="244">
        <v>2</v>
      </c>
      <c r="E36" s="244">
        <v>64</v>
      </c>
      <c r="F36" s="243">
        <v>0</v>
      </c>
      <c r="G36" s="243">
        <f>'NOV-2019 II '!G36+F36</f>
        <v>0.30833333333333335</v>
      </c>
      <c r="H36" s="243">
        <v>1.8159722222222223</v>
      </c>
      <c r="I36" s="243">
        <v>0.18402777777777779</v>
      </c>
      <c r="J36" s="258">
        <f t="shared" si="0"/>
        <v>2</v>
      </c>
      <c r="K36" s="258">
        <f>'NOV-2019 II '!K36+J36</f>
        <v>28.298611111111114</v>
      </c>
      <c r="L36" s="289">
        <f t="shared" si="1"/>
        <v>2</v>
      </c>
      <c r="M36" s="259">
        <f t="shared" si="2"/>
        <v>1</v>
      </c>
      <c r="N36" s="259">
        <f t="shared" si="3"/>
        <v>99.865591397849457</v>
      </c>
      <c r="O36" s="259">
        <f t="shared" si="4"/>
        <v>99.865591397849457</v>
      </c>
      <c r="P36" s="260">
        <f t="shared" si="5"/>
        <v>28.606944444444448</v>
      </c>
      <c r="Q36" s="259">
        <f t="shared" si="6"/>
        <v>14.303472222222224</v>
      </c>
      <c r="R36" s="259">
        <f t="shared" si="7"/>
        <v>98.098211618876945</v>
      </c>
      <c r="S36" s="259">
        <f t="shared" si="8"/>
        <v>98.077490292712071</v>
      </c>
    </row>
    <row r="37" spans="1:19" s="71" customFormat="1" ht="27.75" customHeight="1" x14ac:dyDescent="0.25">
      <c r="A37" s="242">
        <v>29</v>
      </c>
      <c r="B37" s="242" t="s">
        <v>78</v>
      </c>
      <c r="C37" s="247">
        <v>6</v>
      </c>
      <c r="D37" s="247">
        <v>6</v>
      </c>
      <c r="E37" s="247">
        <v>149</v>
      </c>
      <c r="F37" s="250">
        <v>5.5555555555555552E-2</v>
      </c>
      <c r="G37" s="243">
        <f>'NOV-2019 II '!G37+F37</f>
        <v>0.5493055555555556</v>
      </c>
      <c r="H37" s="250">
        <v>2.9416666666666664</v>
      </c>
      <c r="I37" s="250">
        <v>0.65972222222222221</v>
      </c>
      <c r="J37" s="258">
        <f t="shared" si="0"/>
        <v>3.6013888888888888</v>
      </c>
      <c r="K37" s="258">
        <f>'NOV-2019 II '!K37+J37</f>
        <v>42.115277777777777</v>
      </c>
      <c r="L37" s="289">
        <f t="shared" si="1"/>
        <v>3.6569444444444441</v>
      </c>
      <c r="M37" s="259">
        <f t="shared" si="2"/>
        <v>0.60949074074074072</v>
      </c>
      <c r="N37" s="259">
        <f t="shared" si="3"/>
        <v>99.919323725607327</v>
      </c>
      <c r="O37" s="259">
        <f t="shared" si="4"/>
        <v>99.918079201513336</v>
      </c>
      <c r="P37" s="260">
        <f t="shared" si="5"/>
        <v>42.664583333333333</v>
      </c>
      <c r="Q37" s="259">
        <f t="shared" si="6"/>
        <v>7.1107638888888891</v>
      </c>
      <c r="R37" s="259">
        <f t="shared" si="7"/>
        <v>99.056557397451215</v>
      </c>
      <c r="S37" s="259">
        <f t="shared" si="8"/>
        <v>99.044252165471931</v>
      </c>
    </row>
    <row r="38" spans="1:19" s="71" customFormat="1" ht="27.75" customHeight="1" x14ac:dyDescent="0.25">
      <c r="A38" s="242">
        <v>30</v>
      </c>
      <c r="B38" s="242" t="s">
        <v>79</v>
      </c>
      <c r="C38" s="252">
        <v>8</v>
      </c>
      <c r="D38" s="252">
        <v>8</v>
      </c>
      <c r="E38" s="252">
        <v>174</v>
      </c>
      <c r="F38" s="253">
        <v>0</v>
      </c>
      <c r="G38" s="243">
        <f>'NOV-2019 II '!G38+F38</f>
        <v>0.53333333333333333</v>
      </c>
      <c r="H38" s="254">
        <v>3.0222222222222221</v>
      </c>
      <c r="I38" s="253">
        <v>0.76111111111111107</v>
      </c>
      <c r="J38" s="258">
        <f t="shared" si="0"/>
        <v>3.7833333333333332</v>
      </c>
      <c r="K38" s="258">
        <f>'NOV-2019 II '!K38+J38</f>
        <v>120.39652777777778</v>
      </c>
      <c r="L38" s="289">
        <f t="shared" si="1"/>
        <v>3.7833333333333332</v>
      </c>
      <c r="M38" s="259">
        <f t="shared" si="2"/>
        <v>0.47291666666666665</v>
      </c>
      <c r="N38" s="259">
        <f t="shared" si="3"/>
        <v>99.936435931899638</v>
      </c>
      <c r="O38" s="259">
        <f t="shared" si="4"/>
        <v>99.936435931899638</v>
      </c>
      <c r="P38" s="260">
        <f t="shared" si="5"/>
        <v>120.92986111111111</v>
      </c>
      <c r="Q38" s="259">
        <f t="shared" si="6"/>
        <v>15.116232638888889</v>
      </c>
      <c r="R38" s="259">
        <f t="shared" si="7"/>
        <v>97.977208874701319</v>
      </c>
      <c r="S38" s="259">
        <f t="shared" si="8"/>
        <v>97.968248301224605</v>
      </c>
    </row>
    <row r="39" spans="1:19" s="71" customFormat="1" ht="27.75" customHeight="1" x14ac:dyDescent="0.25">
      <c r="A39" s="242">
        <v>31</v>
      </c>
      <c r="B39" s="242" t="s">
        <v>80</v>
      </c>
      <c r="C39" s="244">
        <v>1</v>
      </c>
      <c r="D39" s="244">
        <v>1</v>
      </c>
      <c r="E39" s="244">
        <v>1</v>
      </c>
      <c r="F39" s="251">
        <v>0.1</v>
      </c>
      <c r="G39" s="243">
        <f>'NOV-2019 II '!G39+F39</f>
        <v>1.9444444444444442</v>
      </c>
      <c r="H39" s="251">
        <v>0.61458333333333337</v>
      </c>
      <c r="I39" s="251">
        <v>0.10069444444444443</v>
      </c>
      <c r="J39" s="258">
        <f t="shared" si="0"/>
        <v>0.71527777777777779</v>
      </c>
      <c r="K39" s="258">
        <f>'NOV-2019 II '!K39+J39</f>
        <v>11.077083333333334</v>
      </c>
      <c r="L39" s="289">
        <f t="shared" si="1"/>
        <v>0.81527777777777777</v>
      </c>
      <c r="M39" s="259">
        <f t="shared" si="2"/>
        <v>0.81527777777777777</v>
      </c>
      <c r="N39" s="259">
        <f t="shared" si="3"/>
        <v>99.903860513739545</v>
      </c>
      <c r="O39" s="259">
        <f t="shared" si="4"/>
        <v>99.890419653524503</v>
      </c>
      <c r="P39" s="260">
        <f t="shared" si="5"/>
        <v>13.021527777777779</v>
      </c>
      <c r="Q39" s="259">
        <f t="shared" si="6"/>
        <v>13.021527777777779</v>
      </c>
      <c r="R39" s="259">
        <f t="shared" si="7"/>
        <v>98.511144713261643</v>
      </c>
      <c r="S39" s="259">
        <f t="shared" si="8"/>
        <v>98.249794653524489</v>
      </c>
    </row>
    <row r="40" spans="1:19" s="106" customFormat="1" ht="27.75" customHeight="1" x14ac:dyDescent="0.25">
      <c r="A40" s="244">
        <v>32</v>
      </c>
      <c r="B40" s="244" t="s">
        <v>81</v>
      </c>
      <c r="C40" s="244">
        <v>13</v>
      </c>
      <c r="D40" s="244">
        <v>13</v>
      </c>
      <c r="E40" s="244">
        <v>508</v>
      </c>
      <c r="F40" s="243">
        <v>0.39513888888888887</v>
      </c>
      <c r="G40" s="243">
        <f>'NOV-2019 II '!G40+F40</f>
        <v>3.5444444444444452</v>
      </c>
      <c r="H40" s="243">
        <v>7.6576388888888891</v>
      </c>
      <c r="I40" s="243">
        <v>1.1986111111111111</v>
      </c>
      <c r="J40" s="243">
        <f t="shared" si="0"/>
        <v>8.8562499999999993</v>
      </c>
      <c r="K40" s="258">
        <f>'NOV-2019 II '!K40+J40</f>
        <v>96.548611111111128</v>
      </c>
      <c r="L40" s="289">
        <f t="shared" si="1"/>
        <v>9.2513888888888882</v>
      </c>
      <c r="M40" s="289">
        <f t="shared" si="2"/>
        <v>0.71164529914529906</v>
      </c>
      <c r="N40" s="259">
        <f t="shared" si="3"/>
        <v>99.908434139784944</v>
      </c>
      <c r="O40" s="259">
        <f t="shared" si="4"/>
        <v>99.904348750114863</v>
      </c>
      <c r="P40" s="290">
        <f t="shared" si="5"/>
        <v>100.09305555555558</v>
      </c>
      <c r="Q40" s="289">
        <f t="shared" si="6"/>
        <v>7.6994658119658137</v>
      </c>
      <c r="R40" s="259">
        <f t="shared" si="7"/>
        <v>99.00177201084459</v>
      </c>
      <c r="S40" s="259">
        <f t="shared" si="8"/>
        <v>98.965125562907829</v>
      </c>
    </row>
    <row r="41" spans="1:19" s="71" customFormat="1" ht="27.75" customHeight="1" x14ac:dyDescent="0.25">
      <c r="A41" s="242">
        <v>33</v>
      </c>
      <c r="B41" s="255" t="s">
        <v>82</v>
      </c>
      <c r="C41" s="247">
        <v>5</v>
      </c>
      <c r="D41" s="255">
        <v>5</v>
      </c>
      <c r="E41" s="268">
        <v>77</v>
      </c>
      <c r="F41" s="269">
        <v>0.6875</v>
      </c>
      <c r="G41" s="243">
        <f>'NOV-2019 II '!G41+F41</f>
        <v>1.6701388888888888</v>
      </c>
      <c r="H41" s="270">
        <v>3.2541666666666669</v>
      </c>
      <c r="I41" s="270">
        <v>0.27777777777777773</v>
      </c>
      <c r="J41" s="258">
        <f t="shared" si="0"/>
        <v>3.5319444444444446</v>
      </c>
      <c r="K41" s="258">
        <f>'NOV-2019 II '!K41+J41</f>
        <v>25.475694444444443</v>
      </c>
      <c r="L41" s="289">
        <f t="shared" si="1"/>
        <v>4.219444444444445</v>
      </c>
      <c r="M41" s="259">
        <f t="shared" si="2"/>
        <v>0.84388888888888902</v>
      </c>
      <c r="N41" s="259">
        <f t="shared" si="3"/>
        <v>99.905055256869773</v>
      </c>
      <c r="O41" s="259">
        <f t="shared" si="4"/>
        <v>99.886574074074076</v>
      </c>
      <c r="P41" s="260">
        <f t="shared" si="5"/>
        <v>27.145833333333332</v>
      </c>
      <c r="Q41" s="259">
        <f t="shared" si="6"/>
        <v>5.4291666666666663</v>
      </c>
      <c r="R41" s="259">
        <f t="shared" si="7"/>
        <v>99.315169504181597</v>
      </c>
      <c r="S41" s="259">
        <f t="shared" si="8"/>
        <v>99.27027329749103</v>
      </c>
    </row>
    <row r="42" spans="1:19" s="71" customFormat="1" ht="27.75" customHeight="1" x14ac:dyDescent="0.25">
      <c r="A42" s="242">
        <v>34</v>
      </c>
      <c r="B42" s="242" t="s">
        <v>83</v>
      </c>
      <c r="C42" s="247">
        <v>1</v>
      </c>
      <c r="D42" s="242">
        <v>1</v>
      </c>
      <c r="E42" s="268">
        <v>16</v>
      </c>
      <c r="F42" s="270">
        <v>0.51041666666666663</v>
      </c>
      <c r="G42" s="243">
        <f>'NOV-2019 II '!G42+F42</f>
        <v>1.6944444444444446</v>
      </c>
      <c r="H42" s="270">
        <v>0.4201388888888889</v>
      </c>
      <c r="I42" s="270">
        <v>2.7777777777777776E-2</v>
      </c>
      <c r="J42" s="258">
        <f t="shared" si="0"/>
        <v>0.44791666666666669</v>
      </c>
      <c r="K42" s="258">
        <f>'NOV-2019 II '!K42+J42</f>
        <v>4.8819444444444455</v>
      </c>
      <c r="L42" s="289">
        <f t="shared" si="1"/>
        <v>0.95833333333333326</v>
      </c>
      <c r="M42" s="259">
        <f t="shared" si="2"/>
        <v>0.95833333333333326</v>
      </c>
      <c r="N42" s="259">
        <f t="shared" si="3"/>
        <v>99.939796146953412</v>
      </c>
      <c r="O42" s="259">
        <f t="shared" si="4"/>
        <v>99.871191756272395</v>
      </c>
      <c r="P42" s="260">
        <f t="shared" si="5"/>
        <v>6.5763888888888902</v>
      </c>
      <c r="Q42" s="259">
        <f t="shared" si="6"/>
        <v>6.5763888888888902</v>
      </c>
      <c r="R42" s="259">
        <f t="shared" si="7"/>
        <v>99.343824671445631</v>
      </c>
      <c r="S42" s="259">
        <f t="shared" si="8"/>
        <v>99.116076762246109</v>
      </c>
    </row>
    <row r="43" spans="1:19" s="71" customFormat="1" ht="27.75" customHeight="1" x14ac:dyDescent="0.25">
      <c r="A43" s="242">
        <v>35</v>
      </c>
      <c r="B43" s="242" t="s">
        <v>84</v>
      </c>
      <c r="C43" s="247">
        <v>1</v>
      </c>
      <c r="D43" s="242">
        <v>1</v>
      </c>
      <c r="E43" s="268">
        <v>73</v>
      </c>
      <c r="F43" s="270">
        <v>4.8611111111111112E-2</v>
      </c>
      <c r="G43" s="243">
        <f>'NOV-2019 II '!G43+F43</f>
        <v>0.90486111111111112</v>
      </c>
      <c r="H43" s="270">
        <v>1.1805555555555556</v>
      </c>
      <c r="I43" s="270">
        <v>0.15694444444444444</v>
      </c>
      <c r="J43" s="258">
        <f t="shared" si="0"/>
        <v>1.3374999999999999</v>
      </c>
      <c r="K43" s="258">
        <f>'NOV-2019 II '!K43+J43</f>
        <v>15.054166666666665</v>
      </c>
      <c r="L43" s="289">
        <f t="shared" si="1"/>
        <v>1.3861111111111111</v>
      </c>
      <c r="M43" s="259">
        <f t="shared" si="2"/>
        <v>1.3861111111111111</v>
      </c>
      <c r="N43" s="259">
        <f t="shared" si="3"/>
        <v>99.820228494623663</v>
      </c>
      <c r="O43" s="259">
        <f t="shared" si="4"/>
        <v>99.813694743130227</v>
      </c>
      <c r="P43" s="260">
        <f t="shared" si="5"/>
        <v>15.959027777777777</v>
      </c>
      <c r="Q43" s="259">
        <f t="shared" si="6"/>
        <v>15.959027777777777</v>
      </c>
      <c r="R43" s="259">
        <f t="shared" si="7"/>
        <v>97.976590501792117</v>
      </c>
      <c r="S43" s="259">
        <f t="shared" si="8"/>
        <v>97.854969384707289</v>
      </c>
    </row>
    <row r="44" spans="1:19" s="71" customFormat="1" ht="27.75" customHeight="1" x14ac:dyDescent="0.25">
      <c r="A44" s="242">
        <v>36</v>
      </c>
      <c r="B44" s="242" t="s">
        <v>85</v>
      </c>
      <c r="C44" s="247">
        <v>1</v>
      </c>
      <c r="D44" s="242">
        <v>1</v>
      </c>
      <c r="E44" s="268">
        <v>56</v>
      </c>
      <c r="F44" s="270">
        <v>0.47986111111111091</v>
      </c>
      <c r="G44" s="243">
        <f>'NOV-2019 II '!G44+F44</f>
        <v>1.5944444444444437</v>
      </c>
      <c r="H44" s="270">
        <v>0.35763888888888901</v>
      </c>
      <c r="I44" s="270">
        <v>8.6805555555555594E-2</v>
      </c>
      <c r="J44" s="258">
        <f t="shared" si="0"/>
        <v>0.44444444444444459</v>
      </c>
      <c r="K44" s="258">
        <f>'NOV-2019 II '!K44+J44</f>
        <v>6.9409722222222232</v>
      </c>
      <c r="L44" s="289">
        <f t="shared" si="1"/>
        <v>0.92430555555555549</v>
      </c>
      <c r="M44" s="259">
        <f t="shared" si="2"/>
        <v>0.92430555555555549</v>
      </c>
      <c r="N44" s="259">
        <f t="shared" si="3"/>
        <v>99.940262843488654</v>
      </c>
      <c r="O44" s="259">
        <f t="shared" si="4"/>
        <v>99.875765382317809</v>
      </c>
      <c r="P44" s="260">
        <f t="shared" si="5"/>
        <v>8.5354166666666664</v>
      </c>
      <c r="Q44" s="259">
        <f t="shared" si="6"/>
        <v>8.5354166666666664</v>
      </c>
      <c r="R44" s="259">
        <f t="shared" si="7"/>
        <v>99.067073626045413</v>
      </c>
      <c r="S44" s="259">
        <f t="shared" si="8"/>
        <v>98.852766577060919</v>
      </c>
    </row>
    <row r="45" spans="1:19" s="71" customFormat="1" ht="27.75" customHeight="1" x14ac:dyDescent="0.25">
      <c r="A45" s="242">
        <v>37</v>
      </c>
      <c r="B45" s="242" t="s">
        <v>86</v>
      </c>
      <c r="C45" s="244">
        <v>3</v>
      </c>
      <c r="D45" s="242">
        <v>3</v>
      </c>
      <c r="E45" s="268">
        <v>123</v>
      </c>
      <c r="F45" s="270">
        <v>2.0833333333333332E-2</v>
      </c>
      <c r="G45" s="243">
        <f>'NOV-2019 II '!G45+F45</f>
        <v>0.59722222222222221</v>
      </c>
      <c r="H45" s="270">
        <v>2.2604166666666665</v>
      </c>
      <c r="I45" s="270">
        <v>0.125</v>
      </c>
      <c r="J45" s="258">
        <f t="shared" si="0"/>
        <v>2.3854166666666665</v>
      </c>
      <c r="K45" s="258">
        <f>'NOV-2019 II '!K45+J45</f>
        <v>26.434027777777782</v>
      </c>
      <c r="L45" s="289">
        <f t="shared" si="1"/>
        <v>2.40625</v>
      </c>
      <c r="M45" s="259">
        <f t="shared" si="2"/>
        <v>0.80208333333333337</v>
      </c>
      <c r="N45" s="259">
        <f t="shared" si="3"/>
        <v>99.893126493428923</v>
      </c>
      <c r="O45" s="259">
        <f t="shared" si="4"/>
        <v>99.892193100358426</v>
      </c>
      <c r="P45" s="260">
        <f t="shared" si="5"/>
        <v>27.031250000000004</v>
      </c>
      <c r="Q45" s="259">
        <f t="shared" si="6"/>
        <v>9.0104166666666679</v>
      </c>
      <c r="R45" s="259">
        <f t="shared" si="7"/>
        <v>98.815679759060131</v>
      </c>
      <c r="S45" s="259">
        <f t="shared" si="8"/>
        <v>98.788922491039429</v>
      </c>
    </row>
    <row r="46" spans="1:19" s="71" customFormat="1" ht="27.75" customHeight="1" x14ac:dyDescent="0.25">
      <c r="A46" s="242">
        <v>38</v>
      </c>
      <c r="B46" s="242" t="s">
        <v>87</v>
      </c>
      <c r="C46" s="244">
        <v>4</v>
      </c>
      <c r="D46" s="242">
        <v>4</v>
      </c>
      <c r="E46" s="268">
        <v>229</v>
      </c>
      <c r="F46" s="270">
        <v>1.3402777777777777</v>
      </c>
      <c r="G46" s="243">
        <f>'NOV-2019 II '!G46+F46</f>
        <v>6.0525231481481478</v>
      </c>
      <c r="H46" s="270">
        <v>2.8576388888888888</v>
      </c>
      <c r="I46" s="270">
        <v>0.90277777777777779</v>
      </c>
      <c r="J46" s="258">
        <f t="shared" si="0"/>
        <v>3.7604166666666665</v>
      </c>
      <c r="K46" s="258">
        <f>'NOV-2019 II '!K46+J46</f>
        <v>28.773611111111116</v>
      </c>
      <c r="L46" s="289">
        <f t="shared" si="1"/>
        <v>5.1006944444444446</v>
      </c>
      <c r="M46" s="259">
        <f t="shared" si="2"/>
        <v>1.2751736111111112</v>
      </c>
      <c r="N46" s="259">
        <f t="shared" si="3"/>
        <v>99.873641913082452</v>
      </c>
      <c r="O46" s="259">
        <f t="shared" si="4"/>
        <v>99.8286056974313</v>
      </c>
      <c r="P46" s="260">
        <f t="shared" si="5"/>
        <v>34.826134259259263</v>
      </c>
      <c r="Q46" s="259">
        <f t="shared" si="6"/>
        <v>8.7065335648148157</v>
      </c>
      <c r="R46" s="259">
        <f t="shared" si="7"/>
        <v>99.033144787933097</v>
      </c>
      <c r="S46" s="259">
        <f t="shared" si="8"/>
        <v>98.829766993976506</v>
      </c>
    </row>
    <row r="47" spans="1:19" s="71" customFormat="1" ht="27.75" customHeight="1" x14ac:dyDescent="0.25">
      <c r="A47" s="242">
        <v>39</v>
      </c>
      <c r="B47" s="242" t="s">
        <v>88</v>
      </c>
      <c r="C47" s="247">
        <v>24</v>
      </c>
      <c r="D47" s="242">
        <v>24</v>
      </c>
      <c r="E47" s="244">
        <v>1019</v>
      </c>
      <c r="F47" s="270">
        <v>15.387500000000001</v>
      </c>
      <c r="G47" s="243">
        <f>'NOV-2019 II '!G47+F47</f>
        <v>39.762731481481481</v>
      </c>
      <c r="H47" s="270">
        <v>26.829166666666666</v>
      </c>
      <c r="I47" s="270">
        <v>16.872916666666665</v>
      </c>
      <c r="J47" s="258">
        <f t="shared" si="0"/>
        <v>43.702083333333334</v>
      </c>
      <c r="K47" s="258">
        <f>'NOV-2019 II '!K47+J47</f>
        <v>494.4187500000001</v>
      </c>
      <c r="L47" s="289">
        <f t="shared" si="1"/>
        <v>59.089583333333337</v>
      </c>
      <c r="M47" s="259">
        <f t="shared" si="2"/>
        <v>2.4620659722222222</v>
      </c>
      <c r="N47" s="259">
        <f t="shared" si="3"/>
        <v>99.755252669504173</v>
      </c>
      <c r="O47" s="259">
        <f t="shared" si="4"/>
        <v>99.669077154271207</v>
      </c>
      <c r="P47" s="260">
        <f t="shared" si="5"/>
        <v>534.18148148148157</v>
      </c>
      <c r="Q47" s="259">
        <f t="shared" si="6"/>
        <v>22.257561728395064</v>
      </c>
      <c r="R47" s="259">
        <f t="shared" si="7"/>
        <v>97.231077788978496</v>
      </c>
      <c r="S47" s="259">
        <f t="shared" si="8"/>
        <v>97.008392240807112</v>
      </c>
    </row>
    <row r="48" spans="1:19" s="71" customFormat="1" ht="27.75" customHeight="1" x14ac:dyDescent="0.25">
      <c r="A48" s="242">
        <v>40</v>
      </c>
      <c r="B48" s="242" t="s">
        <v>89</v>
      </c>
      <c r="C48" s="247">
        <v>8</v>
      </c>
      <c r="D48" s="242">
        <v>8</v>
      </c>
      <c r="E48" s="244">
        <v>316</v>
      </c>
      <c r="F48" s="270">
        <v>1.4083333333333332</v>
      </c>
      <c r="G48" s="243">
        <f>'NOV-2019 II '!G48+F48</f>
        <v>18.103472222222223</v>
      </c>
      <c r="H48" s="270">
        <v>4.1027777777777779</v>
      </c>
      <c r="I48" s="270">
        <v>2.6145833333333335</v>
      </c>
      <c r="J48" s="258">
        <f t="shared" si="0"/>
        <v>6.7173611111111118</v>
      </c>
      <c r="K48" s="258">
        <f>'NOV-2019 II '!K48+J48</f>
        <v>93.53958333333334</v>
      </c>
      <c r="L48" s="289">
        <f t="shared" si="1"/>
        <v>8.125694444444445</v>
      </c>
      <c r="M48" s="259">
        <f t="shared" si="2"/>
        <v>1.0157118055555556</v>
      </c>
      <c r="N48" s="259">
        <f t="shared" si="3"/>
        <v>99.887141110364396</v>
      </c>
      <c r="O48" s="259">
        <f t="shared" si="4"/>
        <v>99.863479596027474</v>
      </c>
      <c r="P48" s="260">
        <f t="shared" si="5"/>
        <v>111.64305555555556</v>
      </c>
      <c r="Q48" s="259">
        <f t="shared" si="6"/>
        <v>13.955381944444445</v>
      </c>
      <c r="R48" s="259">
        <f t="shared" si="7"/>
        <v>98.428434419802869</v>
      </c>
      <c r="S48" s="259">
        <f t="shared" si="8"/>
        <v>98.124276620370381</v>
      </c>
    </row>
    <row r="49" spans="1:19" s="71" customFormat="1" ht="27.75" customHeight="1" x14ac:dyDescent="0.25">
      <c r="A49" s="242">
        <v>41</v>
      </c>
      <c r="B49" s="242" t="s">
        <v>90</v>
      </c>
      <c r="C49" s="247">
        <v>12</v>
      </c>
      <c r="D49" s="242">
        <v>12</v>
      </c>
      <c r="E49" s="244">
        <v>194</v>
      </c>
      <c r="F49" s="270">
        <v>1.1715277777777777</v>
      </c>
      <c r="G49" s="243">
        <f>'NOV-2019 II '!G49+F49</f>
        <v>27.209722222222219</v>
      </c>
      <c r="H49" s="270">
        <v>3.5104166666666665</v>
      </c>
      <c r="I49" s="270">
        <v>1.0458333333333334</v>
      </c>
      <c r="J49" s="258">
        <f t="shared" si="0"/>
        <v>4.5562500000000004</v>
      </c>
      <c r="K49" s="258">
        <f>'NOV-2019 II '!K49+J49</f>
        <v>127.21458333333334</v>
      </c>
      <c r="L49" s="289">
        <f t="shared" si="1"/>
        <v>5.7277777777777779</v>
      </c>
      <c r="M49" s="259">
        <f t="shared" si="2"/>
        <v>0.4773148148148148</v>
      </c>
      <c r="N49" s="259">
        <f t="shared" si="3"/>
        <v>99.948966733870975</v>
      </c>
      <c r="O49" s="259">
        <f t="shared" si="4"/>
        <v>99.935844782955002</v>
      </c>
      <c r="P49" s="260">
        <f t="shared" si="5"/>
        <v>154.42430555555555</v>
      </c>
      <c r="Q49" s="259">
        <f t="shared" si="6"/>
        <v>12.868692129629629</v>
      </c>
      <c r="R49" s="259">
        <f t="shared" si="7"/>
        <v>98.575105473416983</v>
      </c>
      <c r="S49" s="259">
        <f t="shared" si="8"/>
        <v>98.270337079350853</v>
      </c>
    </row>
    <row r="50" spans="1:19" s="103" customFormat="1" ht="27.75" customHeight="1" x14ac:dyDescent="0.25">
      <c r="A50" s="256"/>
      <c r="B50" s="257" t="s">
        <v>91</v>
      </c>
      <c r="C50" s="271">
        <f t="shared" ref="C50:I50" si="9">SUM(C8:C49)</f>
        <v>168</v>
      </c>
      <c r="D50" s="271">
        <f t="shared" si="9"/>
        <v>168</v>
      </c>
      <c r="E50" s="271">
        <f t="shared" si="9"/>
        <v>5511</v>
      </c>
      <c r="F50" s="272">
        <f t="shared" si="9"/>
        <v>25.435833333333338</v>
      </c>
      <c r="G50" s="273">
        <f t="shared" si="9"/>
        <v>174.3794490740741</v>
      </c>
      <c r="H50" s="274">
        <f t="shared" si="9"/>
        <v>127.51388888888887</v>
      </c>
      <c r="I50" s="274">
        <f t="shared" si="9"/>
        <v>54.804861111111116</v>
      </c>
      <c r="J50" s="274">
        <f>SUM(J8:J49)</f>
        <v>181.90347222222226</v>
      </c>
      <c r="K50" s="273">
        <f>SUM(K8:K49)</f>
        <v>1997.4190000000001</v>
      </c>
      <c r="L50" s="273">
        <f>SUM(L8:L49)</f>
        <v>207.33930555555557</v>
      </c>
      <c r="M50" s="276">
        <f>L50/C50</f>
        <v>1.2341625330687831</v>
      </c>
      <c r="N50" s="275">
        <f t="shared" si="3"/>
        <v>99.854467908168346</v>
      </c>
      <c r="O50" s="276">
        <f>+((C50*24*31)-L50)/(C50*24*31)*100</f>
        <v>99.834117939103663</v>
      </c>
      <c r="P50" s="277">
        <f t="shared" si="5"/>
        <v>2171.7984490740741</v>
      </c>
      <c r="Q50" s="276">
        <f t="shared" si="6"/>
        <v>12.927371720679012</v>
      </c>
      <c r="R50" s="275">
        <f t="shared" si="7"/>
        <v>98.401962525601633</v>
      </c>
      <c r="S50" s="275">
        <f t="shared" si="8"/>
        <v>98.262450037543132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254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</sheetData>
  <mergeCells count="25"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36"/>
  <sheetViews>
    <sheetView view="pageBreakPreview" topLeftCell="A4" zoomScale="60" zoomScaleNormal="130" workbookViewId="0">
      <selection activeCell="F8" sqref="F8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0.85546875" style="104" customWidth="1"/>
    <col min="5" max="5" width="12.28515625" style="108" customWidth="1"/>
    <col min="6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4.2851562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6" s="53" customFormat="1" ht="55.5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6" s="53" customFormat="1" ht="23.25" x14ac:dyDescent="0.35">
      <c r="A2" s="384" t="s">
        <v>94</v>
      </c>
      <c r="B2" s="384"/>
      <c r="C2" s="384"/>
      <c r="D2" s="312"/>
      <c r="E2" s="57"/>
      <c r="F2" s="57"/>
      <c r="G2" s="57"/>
      <c r="H2" s="57"/>
      <c r="I2" s="57"/>
      <c r="J2" s="312"/>
      <c r="K2" s="312"/>
      <c r="L2" s="312"/>
      <c r="M2" s="312"/>
      <c r="N2" s="312"/>
      <c r="O2" s="312"/>
      <c r="P2" s="312"/>
      <c r="Q2" s="385" t="s">
        <v>95</v>
      </c>
      <c r="R2" s="385"/>
      <c r="S2" s="385"/>
    </row>
    <row r="3" spans="1:26" s="53" customFormat="1" ht="72.75" customHeight="1" x14ac:dyDescent="0.35">
      <c r="A3" s="404" t="s">
        <v>255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U3" s="53">
        <v>155</v>
      </c>
      <c r="V3" s="53">
        <v>8885</v>
      </c>
      <c r="W3" s="53">
        <v>54.15625</v>
      </c>
      <c r="X3" s="53" t="s">
        <v>241</v>
      </c>
      <c r="Y3" s="53">
        <v>158.44722222222222</v>
      </c>
      <c r="Z3" s="53">
        <v>86.530555555555551</v>
      </c>
    </row>
    <row r="4" spans="1:26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251</v>
      </c>
      <c r="F4" s="374" t="s">
        <v>252</v>
      </c>
      <c r="G4" s="374" t="s">
        <v>166</v>
      </c>
      <c r="H4" s="378" t="s">
        <v>246</v>
      </c>
      <c r="I4" s="378"/>
      <c r="J4" s="378"/>
      <c r="K4" s="379" t="s">
        <v>169</v>
      </c>
      <c r="L4" s="373" t="s">
        <v>248</v>
      </c>
      <c r="M4" s="373"/>
      <c r="N4" s="373"/>
      <c r="O4" s="373"/>
      <c r="P4" s="373" t="s">
        <v>10</v>
      </c>
      <c r="Q4" s="373"/>
      <c r="R4" s="373"/>
      <c r="S4" s="373"/>
    </row>
    <row r="5" spans="1:26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6" s="6" customFormat="1" ht="101.25" customHeight="1" x14ac:dyDescent="0.25">
      <c r="A6" s="373"/>
      <c r="B6" s="373"/>
      <c r="C6" s="376"/>
      <c r="D6" s="373"/>
      <c r="E6" s="376"/>
      <c r="F6" s="376"/>
      <c r="G6" s="376"/>
      <c r="H6" s="310" t="s">
        <v>18</v>
      </c>
      <c r="I6" s="310" t="s">
        <v>19</v>
      </c>
      <c r="J6" s="310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6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6" s="71" customFormat="1" ht="39.75" customHeight="1" x14ac:dyDescent="0.25">
      <c r="A8" s="65">
        <v>1</v>
      </c>
      <c r="B8" s="65" t="s">
        <v>98</v>
      </c>
      <c r="C8" s="227">
        <v>163</v>
      </c>
      <c r="D8" s="227">
        <v>163</v>
      </c>
      <c r="E8" s="228">
        <v>8807</v>
      </c>
      <c r="F8" s="67">
        <v>0.13055555555555556</v>
      </c>
      <c r="G8" s="67">
        <f>'NOV-2019 III  (2)'!G8+F8</f>
        <v>3.2868055555555551</v>
      </c>
      <c r="H8" s="67">
        <v>88.297916666666666</v>
      </c>
      <c r="I8" s="67">
        <v>78.670370370370364</v>
      </c>
      <c r="J8" s="112">
        <f>H8+I8</f>
        <v>166.96828703703704</v>
      </c>
      <c r="K8" s="112">
        <f>'NOV-2019 III  (2)'!K8+J8</f>
        <v>2780.5020138888895</v>
      </c>
      <c r="L8" s="233">
        <f>+F8+J8</f>
        <v>167.0988425925926</v>
      </c>
      <c r="M8" s="238">
        <f>L8/C8</f>
        <v>1.0251462735741879</v>
      </c>
      <c r="N8" s="238">
        <f>+((C8*24*31)-J8)/(C8*24*31)*100</f>
        <v>99.86231917752076</v>
      </c>
      <c r="O8" s="238">
        <f>+((C8*24*31)-L8)/(C8*24*31)*100</f>
        <v>99.862211522369066</v>
      </c>
      <c r="P8" s="112">
        <f>+G8+K8</f>
        <v>2783.7888194444449</v>
      </c>
      <c r="Q8" s="238">
        <f>P8/C8</f>
        <v>17.078459014996593</v>
      </c>
      <c r="R8" s="238">
        <f>+((C8*24*31)-K8)/(C8*24*31)*100</f>
        <v>97.707218472616191</v>
      </c>
      <c r="S8" s="238">
        <f>+((C8*24*31)-(G8+K8))*100/(C8*24*31)</f>
        <v>97.70450819690906</v>
      </c>
      <c r="U8" s="71">
        <v>153</v>
      </c>
      <c r="V8" s="71">
        <v>15184</v>
      </c>
      <c r="W8" s="71">
        <v>101.60416666666667</v>
      </c>
      <c r="X8" s="71">
        <v>387.28055555555557</v>
      </c>
      <c r="Y8" s="71">
        <v>242.80138888888891</v>
      </c>
      <c r="Z8" s="71" t="s">
        <v>210</v>
      </c>
    </row>
    <row r="9" spans="1:26" s="71" customFormat="1" ht="39.75" customHeight="1" x14ac:dyDescent="0.25">
      <c r="A9" s="65">
        <v>2</v>
      </c>
      <c r="B9" s="65" t="s">
        <v>99</v>
      </c>
      <c r="C9" s="198">
        <v>83</v>
      </c>
      <c r="D9" s="198">
        <v>83</v>
      </c>
      <c r="E9" s="198">
        <v>2849</v>
      </c>
      <c r="F9" s="199">
        <v>4.3111111111111109</v>
      </c>
      <c r="G9" s="67">
        <f>'NOV-2019 III  (2)'!G9+F9</f>
        <v>17.074999999999999</v>
      </c>
      <c r="H9" s="199">
        <v>142.92013888888889</v>
      </c>
      <c r="I9" s="199">
        <v>94.065972222222214</v>
      </c>
      <c r="J9" s="112">
        <f t="shared" ref="J9:J20" si="0">H9+I9</f>
        <v>236.98611111111109</v>
      </c>
      <c r="K9" s="112">
        <f>'NOV-2019 III  (2)'!K9+J9</f>
        <v>2240.7833333333338</v>
      </c>
      <c r="L9" s="233">
        <f t="shared" ref="L9:L20" si="1">+F9+J9</f>
        <v>241.29722222222219</v>
      </c>
      <c r="M9" s="238">
        <f t="shared" ref="M9:M21" si="2">L9/C9</f>
        <v>2.9071954484605085</v>
      </c>
      <c r="N9" s="238">
        <f t="shared" ref="N9:N21" si="3">+((C9*24*31)-J9)/(C9*24*31)*100</f>
        <v>99.616229253933298</v>
      </c>
      <c r="O9" s="238">
        <f t="shared" ref="O9:O21" si="4">+((C9*24*31)-L9)/(C9*24*31)*100</f>
        <v>99.609247923594012</v>
      </c>
      <c r="P9" s="112">
        <f t="shared" ref="P9:P21" si="5">+G9+K9</f>
        <v>2257.8583333333336</v>
      </c>
      <c r="Q9" s="238">
        <f t="shared" ref="Q9:Q21" si="6">P9/C9</f>
        <v>27.2031124497992</v>
      </c>
      <c r="R9" s="238">
        <f t="shared" ref="R9:R21" si="7">+((C9*24*31)-K9)/(C9*24*31)*100</f>
        <v>96.371318607764394</v>
      </c>
      <c r="S9" s="238">
        <f t="shared" ref="S9:S21" si="8">+((C9*24*31)-(G9+K9))*100/(C9*24*31)</f>
        <v>96.343667681478593</v>
      </c>
      <c r="U9" s="71">
        <v>80</v>
      </c>
      <c r="V9" s="71">
        <v>80</v>
      </c>
    </row>
    <row r="10" spans="1:26" s="71" customFormat="1" ht="39.75" customHeight="1" x14ac:dyDescent="0.25">
      <c r="A10" s="65">
        <v>3</v>
      </c>
      <c r="B10" s="115" t="s">
        <v>100</v>
      </c>
      <c r="C10" s="227">
        <v>37</v>
      </c>
      <c r="D10" s="227">
        <v>37</v>
      </c>
      <c r="E10" s="198">
        <v>1026</v>
      </c>
      <c r="F10" s="67">
        <v>0</v>
      </c>
      <c r="G10" s="67">
        <f>'NOV-2019 III  (2)'!G10+F10</f>
        <v>8.9583333333333348E-2</v>
      </c>
      <c r="H10" s="67">
        <v>18.708333333333332</v>
      </c>
      <c r="I10" s="67">
        <v>17.708333333333332</v>
      </c>
      <c r="J10" s="112">
        <f t="shared" si="0"/>
        <v>36.416666666666664</v>
      </c>
      <c r="K10" s="112">
        <f>'NOV-2019 III  (2)'!K10+J10</f>
        <v>686.61666666666656</v>
      </c>
      <c r="L10" s="233">
        <f t="shared" si="1"/>
        <v>36.416666666666664</v>
      </c>
      <c r="M10" s="238">
        <f t="shared" si="2"/>
        <v>0.98423423423423417</v>
      </c>
      <c r="N10" s="238">
        <f t="shared" si="3"/>
        <v>99.867710452387868</v>
      </c>
      <c r="O10" s="238">
        <f t="shared" si="4"/>
        <v>99.867710452387868</v>
      </c>
      <c r="P10" s="112">
        <f t="shared" si="5"/>
        <v>686.70624999999984</v>
      </c>
      <c r="Q10" s="238">
        <f t="shared" si="6"/>
        <v>18.559628378378374</v>
      </c>
      <c r="R10" s="238">
        <f t="shared" si="7"/>
        <v>97.505751719461401</v>
      </c>
      <c r="S10" s="238">
        <f t="shared" si="8"/>
        <v>97.505426293228709</v>
      </c>
      <c r="U10" s="71">
        <v>37</v>
      </c>
      <c r="V10" s="71">
        <v>37</v>
      </c>
      <c r="W10" s="71">
        <v>37</v>
      </c>
      <c r="X10" s="71">
        <v>27</v>
      </c>
    </row>
    <row r="11" spans="1:26" s="71" customFormat="1" ht="39.75" customHeight="1" x14ac:dyDescent="0.25">
      <c r="A11" s="65">
        <v>4</v>
      </c>
      <c r="B11" s="115" t="s">
        <v>101</v>
      </c>
      <c r="C11" s="227">
        <v>36</v>
      </c>
      <c r="D11" s="227">
        <v>36</v>
      </c>
      <c r="E11" s="198">
        <v>1320</v>
      </c>
      <c r="F11" s="67">
        <v>0</v>
      </c>
      <c r="G11" s="67">
        <f>'NOV-2019 III  (2)'!G11+F11</f>
        <v>0.11041666666666666</v>
      </c>
      <c r="H11" s="67">
        <v>33.109722222222224</v>
      </c>
      <c r="I11" s="67">
        <v>32.167361111111113</v>
      </c>
      <c r="J11" s="112">
        <f t="shared" si="0"/>
        <v>65.277083333333337</v>
      </c>
      <c r="K11" s="112">
        <f>'NOV-2019 III  (2)'!K11+J11</f>
        <v>774.95069444444448</v>
      </c>
      <c r="L11" s="233">
        <f t="shared" si="1"/>
        <v>65.277083333333337</v>
      </c>
      <c r="M11" s="238">
        <f t="shared" si="2"/>
        <v>1.813252314814815</v>
      </c>
      <c r="N11" s="238">
        <f t="shared" si="3"/>
        <v>99.756283291019514</v>
      </c>
      <c r="O11" s="238">
        <f t="shared" si="4"/>
        <v>99.756283291019514</v>
      </c>
      <c r="P11" s="112">
        <f t="shared" si="5"/>
        <v>775.06111111111113</v>
      </c>
      <c r="Q11" s="238">
        <f t="shared" si="6"/>
        <v>21.529475308641977</v>
      </c>
      <c r="R11" s="238">
        <f t="shared" si="7"/>
        <v>97.10666556733706</v>
      </c>
      <c r="S11" s="238">
        <f t="shared" si="8"/>
        <v>97.106253318730921</v>
      </c>
      <c r="U11" s="71">
        <v>36</v>
      </c>
      <c r="V11" s="71">
        <v>36</v>
      </c>
      <c r="W11" s="71">
        <v>36</v>
      </c>
      <c r="X11" s="71">
        <v>29</v>
      </c>
    </row>
    <row r="12" spans="1:26" s="71" customFormat="1" ht="39.75" customHeight="1" x14ac:dyDescent="0.25">
      <c r="A12" s="65">
        <v>5</v>
      </c>
      <c r="B12" s="65" t="s">
        <v>34</v>
      </c>
      <c r="C12" s="229">
        <v>155</v>
      </c>
      <c r="D12" s="229">
        <v>155</v>
      </c>
      <c r="E12" s="230">
        <v>8628</v>
      </c>
      <c r="F12" s="231">
        <v>44.526388888888896</v>
      </c>
      <c r="G12" s="67">
        <f>'NOV-2019 III  (2)'!G12+F12</f>
        <v>447.5</v>
      </c>
      <c r="H12" s="231">
        <v>138.16736111111112</v>
      </c>
      <c r="I12" s="231">
        <v>91.475000000000009</v>
      </c>
      <c r="J12" s="112">
        <f t="shared" si="0"/>
        <v>229.64236111111114</v>
      </c>
      <c r="K12" s="112">
        <f>'NOV-2019 III  (2)'!K12+J12</f>
        <v>3586.2880555555557</v>
      </c>
      <c r="L12" s="233">
        <f t="shared" si="1"/>
        <v>274.16875000000005</v>
      </c>
      <c r="M12" s="238">
        <f t="shared" si="2"/>
        <v>1.7688306451612905</v>
      </c>
      <c r="N12" s="238">
        <f t="shared" si="3"/>
        <v>99.800865104829072</v>
      </c>
      <c r="O12" s="238">
        <f t="shared" si="4"/>
        <v>99.762253945542838</v>
      </c>
      <c r="P12" s="112">
        <f t="shared" si="5"/>
        <v>4033.7880555555557</v>
      </c>
      <c r="Q12" s="238">
        <f t="shared" si="6"/>
        <v>26.02443906810036</v>
      </c>
      <c r="R12" s="238">
        <f t="shared" si="7"/>
        <v>96.890142164797467</v>
      </c>
      <c r="S12" s="238">
        <f t="shared" si="8"/>
        <v>96.502091523104781</v>
      </c>
      <c r="U12" s="71">
        <v>146</v>
      </c>
      <c r="V12" s="71">
        <v>146</v>
      </c>
    </row>
    <row r="13" spans="1:26" s="71" customFormat="1" ht="39.75" customHeight="1" x14ac:dyDescent="0.25">
      <c r="A13" s="65">
        <v>6</v>
      </c>
      <c r="B13" s="65" t="s">
        <v>35</v>
      </c>
      <c r="C13" s="229">
        <v>129</v>
      </c>
      <c r="D13" s="229">
        <v>129</v>
      </c>
      <c r="E13" s="230">
        <v>6115</v>
      </c>
      <c r="F13" s="231">
        <v>0</v>
      </c>
      <c r="G13" s="67">
        <f>'NOV-2019 III  (2)'!G13+F13</f>
        <v>0.8520833333333333</v>
      </c>
      <c r="H13" s="231">
        <v>134.65625</v>
      </c>
      <c r="I13" s="231">
        <v>17.319444444444446</v>
      </c>
      <c r="J13" s="112">
        <f t="shared" si="0"/>
        <v>151.97569444444446</v>
      </c>
      <c r="K13" s="112">
        <f>'NOV-2019 III  (2)'!K13+J13</f>
        <v>2455.9916666666668</v>
      </c>
      <c r="L13" s="233">
        <f t="shared" si="1"/>
        <v>151.97569444444446</v>
      </c>
      <c r="M13" s="238">
        <f t="shared" si="2"/>
        <v>1.1781061584840655</v>
      </c>
      <c r="N13" s="238">
        <f t="shared" si="3"/>
        <v>99.841652398053228</v>
      </c>
      <c r="O13" s="238">
        <f t="shared" si="4"/>
        <v>99.841652398053228</v>
      </c>
      <c r="P13" s="112">
        <f t="shared" si="5"/>
        <v>2456.84375</v>
      </c>
      <c r="Q13" s="238">
        <f t="shared" si="6"/>
        <v>19.0453003875969</v>
      </c>
      <c r="R13" s="238">
        <f t="shared" si="7"/>
        <v>97.441035606123748</v>
      </c>
      <c r="S13" s="238">
        <f t="shared" si="8"/>
        <v>97.440147797366009</v>
      </c>
      <c r="U13" s="71">
        <v>129</v>
      </c>
      <c r="V13" s="71">
        <v>129</v>
      </c>
      <c r="W13" s="71">
        <v>84581.34</v>
      </c>
    </row>
    <row r="14" spans="1:26" s="71" customFormat="1" ht="39.75" customHeight="1" x14ac:dyDescent="0.25">
      <c r="A14" s="65">
        <v>7</v>
      </c>
      <c r="B14" s="65" t="s">
        <v>79</v>
      </c>
      <c r="C14" s="229">
        <v>105</v>
      </c>
      <c r="D14" s="229">
        <v>105</v>
      </c>
      <c r="E14" s="230">
        <v>2856</v>
      </c>
      <c r="F14" s="231">
        <v>0.1875</v>
      </c>
      <c r="G14" s="67">
        <f>'NOV-2019 III  (2)'!G14+F14</f>
        <v>6.0791666666666675</v>
      </c>
      <c r="H14" s="231">
        <v>86.298611111111114</v>
      </c>
      <c r="I14" s="231">
        <v>29.884722222222223</v>
      </c>
      <c r="J14" s="112">
        <f t="shared" si="0"/>
        <v>116.18333333333334</v>
      </c>
      <c r="K14" s="112">
        <f>'NOV-2019 III  (2)'!K14+J14</f>
        <v>1397.0444444444445</v>
      </c>
      <c r="L14" s="233">
        <f t="shared" si="1"/>
        <v>116.37083333333334</v>
      </c>
      <c r="M14" s="238">
        <f t="shared" si="2"/>
        <v>1.1082936507936507</v>
      </c>
      <c r="N14" s="238">
        <f t="shared" si="3"/>
        <v>99.851275814985499</v>
      </c>
      <c r="O14" s="238">
        <f t="shared" si="4"/>
        <v>99.851035799624512</v>
      </c>
      <c r="P14" s="112">
        <f t="shared" si="5"/>
        <v>1403.1236111111111</v>
      </c>
      <c r="Q14" s="238">
        <f t="shared" si="6"/>
        <v>13.36308201058201</v>
      </c>
      <c r="R14" s="238">
        <f t="shared" si="7"/>
        <v>98.211668657905221</v>
      </c>
      <c r="S14" s="238">
        <f t="shared" si="8"/>
        <v>98.203886826534671</v>
      </c>
      <c r="U14" s="71">
        <v>100</v>
      </c>
      <c r="V14" s="71">
        <v>100</v>
      </c>
    </row>
    <row r="15" spans="1:26" s="71" customFormat="1" ht="39.75" customHeight="1" x14ac:dyDescent="0.25">
      <c r="A15" s="65">
        <v>8</v>
      </c>
      <c r="B15" s="65" t="s">
        <v>36</v>
      </c>
      <c r="C15" s="198">
        <v>127</v>
      </c>
      <c r="D15" s="198">
        <v>127</v>
      </c>
      <c r="E15" s="198">
        <v>3473</v>
      </c>
      <c r="F15" s="67">
        <v>0</v>
      </c>
      <c r="G15" s="67">
        <f>'NOV-2019 III  (2)'!G15+F15</f>
        <v>5.1013888888888896</v>
      </c>
      <c r="H15" s="67">
        <v>50.234027777777776</v>
      </c>
      <c r="I15" s="67">
        <v>40.011805555555554</v>
      </c>
      <c r="J15" s="112">
        <f t="shared" si="0"/>
        <v>90.245833333333337</v>
      </c>
      <c r="K15" s="112">
        <f>'NOV-2019 III  (2)'!K15+J15</f>
        <v>1305.5281018518517</v>
      </c>
      <c r="L15" s="233">
        <f t="shared" si="1"/>
        <v>90.245833333333337</v>
      </c>
      <c r="M15" s="238">
        <f t="shared" si="2"/>
        <v>0.71059711286089244</v>
      </c>
      <c r="N15" s="238">
        <f t="shared" si="3"/>
        <v>99.904489635368151</v>
      </c>
      <c r="O15" s="238">
        <f t="shared" si="4"/>
        <v>99.904489635368151</v>
      </c>
      <c r="P15" s="112">
        <f t="shared" si="5"/>
        <v>1310.6294907407405</v>
      </c>
      <c r="Q15" s="238">
        <f t="shared" si="6"/>
        <v>10.319917249927091</v>
      </c>
      <c r="R15" s="238">
        <f t="shared" si="7"/>
        <v>98.618313328833437</v>
      </c>
      <c r="S15" s="238">
        <f t="shared" si="8"/>
        <v>98.612914348128072</v>
      </c>
      <c r="U15" s="71">
        <v>126</v>
      </c>
      <c r="V15" s="71">
        <v>126</v>
      </c>
    </row>
    <row r="16" spans="1:26" s="71" customFormat="1" ht="39.75" customHeight="1" x14ac:dyDescent="0.25">
      <c r="A16" s="65">
        <v>9</v>
      </c>
      <c r="B16" s="65" t="s">
        <v>37</v>
      </c>
      <c r="C16" s="227">
        <v>189</v>
      </c>
      <c r="D16" s="227">
        <v>189</v>
      </c>
      <c r="E16" s="198">
        <v>992</v>
      </c>
      <c r="F16" s="199">
        <v>10.7</v>
      </c>
      <c r="G16" s="67">
        <f>'NOV-2019 III  (2)'!G16+F16</f>
        <v>81.261499999999998</v>
      </c>
      <c r="H16" s="199">
        <v>27</v>
      </c>
      <c r="I16" s="199">
        <v>31.7</v>
      </c>
      <c r="J16" s="112">
        <f t="shared" si="0"/>
        <v>58.7</v>
      </c>
      <c r="K16" s="112">
        <f>'NOV-2019 III  (2)'!K16+J16</f>
        <v>1581.53</v>
      </c>
      <c r="L16" s="233">
        <f t="shared" si="1"/>
        <v>69.400000000000006</v>
      </c>
      <c r="M16" s="238">
        <f t="shared" si="2"/>
        <v>0.36719576719576724</v>
      </c>
      <c r="N16" s="238">
        <f t="shared" si="3"/>
        <v>99.958255106104559</v>
      </c>
      <c r="O16" s="238">
        <f t="shared" si="4"/>
        <v>99.950645730215626</v>
      </c>
      <c r="P16" s="112">
        <f t="shared" si="5"/>
        <v>1662.7915</v>
      </c>
      <c r="Q16" s="238">
        <f t="shared" si="6"/>
        <v>8.797838624338624</v>
      </c>
      <c r="R16" s="238">
        <f t="shared" si="7"/>
        <v>98.875284462650058</v>
      </c>
      <c r="S16" s="238">
        <f t="shared" si="8"/>
        <v>98.817494808556646</v>
      </c>
      <c r="U16" s="71">
        <v>189</v>
      </c>
      <c r="V16" s="71">
        <v>189</v>
      </c>
    </row>
    <row r="17" spans="1:22" s="71" customFormat="1" ht="39.75" customHeight="1" x14ac:dyDescent="0.25">
      <c r="A17" s="65">
        <v>10</v>
      </c>
      <c r="B17" s="65" t="s">
        <v>38</v>
      </c>
      <c r="C17" s="227">
        <v>114</v>
      </c>
      <c r="D17" s="227">
        <v>114</v>
      </c>
      <c r="E17" s="198">
        <v>3968</v>
      </c>
      <c r="F17" s="67">
        <v>17.96736111111111</v>
      </c>
      <c r="G17" s="67">
        <f>'NOV-2019 III  (2)'!G17+F17</f>
        <v>85.07592592592593</v>
      </c>
      <c r="H17" s="67">
        <v>141.32222222222222</v>
      </c>
      <c r="I17" s="67">
        <v>40.677777777777777</v>
      </c>
      <c r="J17" s="112">
        <f t="shared" si="0"/>
        <v>182</v>
      </c>
      <c r="K17" s="112">
        <f>'NOV-2019 III  (2)'!K17+J17</f>
        <v>1635.6506944444445</v>
      </c>
      <c r="L17" s="233">
        <f t="shared" si="1"/>
        <v>199.9673611111111</v>
      </c>
      <c r="M17" s="238">
        <f t="shared" si="2"/>
        <v>1.7540996588693956</v>
      </c>
      <c r="N17" s="238">
        <f t="shared" si="3"/>
        <v>99.785417845689494</v>
      </c>
      <c r="O17" s="238">
        <f t="shared" si="4"/>
        <v>99.76423391681864</v>
      </c>
      <c r="P17" s="112">
        <f t="shared" si="5"/>
        <v>1720.7266203703705</v>
      </c>
      <c r="Q17" s="238">
        <f t="shared" si="6"/>
        <v>15.094093161143601</v>
      </c>
      <c r="R17" s="238">
        <f t="shared" si="7"/>
        <v>98.071530496080399</v>
      </c>
      <c r="S17" s="238">
        <f t="shared" si="8"/>
        <v>97.971224037480695</v>
      </c>
      <c r="U17" s="71">
        <v>108</v>
      </c>
      <c r="V17" s="71">
        <v>108</v>
      </c>
    </row>
    <row r="18" spans="1:22" s="106" customFormat="1" ht="39.75" customHeight="1" x14ac:dyDescent="0.25">
      <c r="A18" s="65">
        <v>11</v>
      </c>
      <c r="B18" s="120" t="s">
        <v>102</v>
      </c>
      <c r="C18" s="232">
        <v>223</v>
      </c>
      <c r="D18" s="198">
        <v>223</v>
      </c>
      <c r="E18" s="329">
        <v>16799.413194444445</v>
      </c>
      <c r="F18" s="67">
        <v>17.74722222222222</v>
      </c>
      <c r="G18" s="67">
        <f>'NOV-2019 III  (2)'!G18+F18</f>
        <v>117.54755787037044</v>
      </c>
      <c r="H18" s="67">
        <v>2271.1229166666667</v>
      </c>
      <c r="I18" s="67">
        <v>78.595833333333331</v>
      </c>
      <c r="J18" s="112">
        <f t="shared" si="0"/>
        <v>2349.71875</v>
      </c>
      <c r="K18" s="112">
        <f>'NOV-2019 III  (2)'!K18+J18</f>
        <v>22000.46533564815</v>
      </c>
      <c r="L18" s="233">
        <f t="shared" si="1"/>
        <v>2367.4659722222223</v>
      </c>
      <c r="M18" s="238">
        <f t="shared" si="2"/>
        <v>10.616439337319383</v>
      </c>
      <c r="N18" s="238">
        <f t="shared" si="3"/>
        <v>98.583755997155123</v>
      </c>
      <c r="O18" s="238">
        <f t="shared" si="4"/>
        <v>98.57305922885493</v>
      </c>
      <c r="P18" s="119">
        <f t="shared" si="5"/>
        <v>22118.01289351852</v>
      </c>
      <c r="Q18" s="233">
        <f t="shared" si="6"/>
        <v>99.183914320710855</v>
      </c>
      <c r="R18" s="238">
        <f t="shared" si="7"/>
        <v>86.73967806087073</v>
      </c>
      <c r="S18" s="238">
        <f t="shared" si="8"/>
        <v>86.66882872033456</v>
      </c>
      <c r="U18" s="106">
        <v>215</v>
      </c>
      <c r="V18" s="106">
        <v>215</v>
      </c>
    </row>
    <row r="19" spans="1:22" s="71" customFormat="1" ht="39.75" customHeight="1" x14ac:dyDescent="0.25">
      <c r="A19" s="65">
        <v>12</v>
      </c>
      <c r="B19" s="65" t="s">
        <v>103</v>
      </c>
      <c r="C19" s="198">
        <v>115</v>
      </c>
      <c r="D19" s="198">
        <v>115</v>
      </c>
      <c r="E19" s="232">
        <v>1216</v>
      </c>
      <c r="F19" s="239">
        <v>1.0729166666666667</v>
      </c>
      <c r="G19" s="67">
        <f>'NOV-2019 III  (2)'!G19+F19</f>
        <v>10.572916666666666</v>
      </c>
      <c r="H19" s="240">
        <v>3.65625</v>
      </c>
      <c r="I19" s="240">
        <v>45.030555555555559</v>
      </c>
      <c r="J19" s="112">
        <f t="shared" si="0"/>
        <v>48.686805555555559</v>
      </c>
      <c r="K19" s="112">
        <f>'NOV-2019 III  (2)'!K19+J19</f>
        <v>679.50555555555559</v>
      </c>
      <c r="L19" s="233">
        <f t="shared" si="1"/>
        <v>49.759722222222223</v>
      </c>
      <c r="M19" s="238">
        <f t="shared" si="2"/>
        <v>0.43269323671497584</v>
      </c>
      <c r="N19" s="238">
        <f t="shared" si="3"/>
        <v>99.943096300192195</v>
      </c>
      <c r="O19" s="238">
        <f t="shared" si="4"/>
        <v>99.94184230689315</v>
      </c>
      <c r="P19" s="112">
        <f t="shared" si="5"/>
        <v>690.07847222222222</v>
      </c>
      <c r="Q19" s="238">
        <f t="shared" si="6"/>
        <v>6.000682367149758</v>
      </c>
      <c r="R19" s="238">
        <f t="shared" si="7"/>
        <v>99.205813983689154</v>
      </c>
      <c r="S19" s="238">
        <f t="shared" si="8"/>
        <v>99.193456671082018</v>
      </c>
      <c r="U19" s="71">
        <v>113</v>
      </c>
      <c r="V19" s="71">
        <v>113</v>
      </c>
    </row>
    <row r="20" spans="1:22" s="71" customFormat="1" ht="39.75" customHeight="1" x14ac:dyDescent="0.25">
      <c r="A20" s="65">
        <v>13</v>
      </c>
      <c r="B20" s="65" t="s">
        <v>69</v>
      </c>
      <c r="C20" s="227">
        <v>131</v>
      </c>
      <c r="D20" s="227">
        <v>131</v>
      </c>
      <c r="E20" s="198">
        <v>4327</v>
      </c>
      <c r="F20" s="233">
        <v>7.0493055555555557</v>
      </c>
      <c r="G20" s="67">
        <f>'NOV-2019 III  (2)'!G20+F20</f>
        <v>94.139004629629625</v>
      </c>
      <c r="H20" s="233">
        <v>202.3</v>
      </c>
      <c r="I20" s="233">
        <v>55.889583333333334</v>
      </c>
      <c r="J20" s="112">
        <f t="shared" si="0"/>
        <v>258.18958333333336</v>
      </c>
      <c r="K20" s="112">
        <f>'NOV-2019 III  (2)'!K20+J20</f>
        <v>4775.4006944444454</v>
      </c>
      <c r="L20" s="233">
        <f t="shared" si="1"/>
        <v>265.23888888888894</v>
      </c>
      <c r="M20" s="238">
        <f t="shared" si="2"/>
        <v>2.0247243426632742</v>
      </c>
      <c r="N20" s="238">
        <f t="shared" si="3"/>
        <v>99.735092358888053</v>
      </c>
      <c r="O20" s="238">
        <f t="shared" si="4"/>
        <v>99.727859631362463</v>
      </c>
      <c r="P20" s="112">
        <f t="shared" si="5"/>
        <v>4869.5396990740746</v>
      </c>
      <c r="Q20" s="238">
        <f t="shared" si="6"/>
        <v>37.172058771557822</v>
      </c>
      <c r="R20" s="238">
        <f t="shared" si="7"/>
        <v>95.100344030160429</v>
      </c>
      <c r="S20" s="238">
        <f t="shared" si="8"/>
        <v>95.003755541457295</v>
      </c>
      <c r="U20" s="71">
        <v>126</v>
      </c>
      <c r="V20" s="71">
        <v>126</v>
      </c>
    </row>
    <row r="21" spans="1:22" s="103" customFormat="1" ht="27.75" customHeight="1" x14ac:dyDescent="0.25">
      <c r="A21" s="94"/>
      <c r="B21" s="95" t="s">
        <v>91</v>
      </c>
      <c r="C21" s="234">
        <f t="shared" ref="C21:I21" si="9">SUM(C8:C20)</f>
        <v>1607</v>
      </c>
      <c r="D21" s="234">
        <f t="shared" si="9"/>
        <v>1607</v>
      </c>
      <c r="E21" s="236">
        <f t="shared" si="9"/>
        <v>62376.413194444445</v>
      </c>
      <c r="F21" s="235">
        <f t="shared" si="9"/>
        <v>103.69236111111113</v>
      </c>
      <c r="G21" s="236">
        <f t="shared" si="9"/>
        <v>868.69134953703713</v>
      </c>
      <c r="H21" s="235">
        <f t="shared" si="9"/>
        <v>3337.7937500000003</v>
      </c>
      <c r="I21" s="235">
        <f t="shared" si="9"/>
        <v>653.19675925925924</v>
      </c>
      <c r="J21" s="235">
        <f>H21+I21</f>
        <v>3990.9905092592594</v>
      </c>
      <c r="K21" s="226">
        <f>SUM(K8:K20)</f>
        <v>45900.257256944453</v>
      </c>
      <c r="L21" s="241">
        <f>SUM(L8:L20)</f>
        <v>4094.6828703703704</v>
      </c>
      <c r="M21" s="241">
        <f t="shared" si="2"/>
        <v>2.5480291663785755</v>
      </c>
      <c r="N21" s="241">
        <f t="shared" si="3"/>
        <v>99.666195733947973</v>
      </c>
      <c r="O21" s="241">
        <f t="shared" si="4"/>
        <v>99.657522961508263</v>
      </c>
      <c r="P21" s="226">
        <f t="shared" si="5"/>
        <v>46768.948606481492</v>
      </c>
      <c r="Q21" s="241">
        <f t="shared" si="6"/>
        <v>29.103266089907585</v>
      </c>
      <c r="R21" s="241">
        <f t="shared" si="7"/>
        <v>96.160927556779114</v>
      </c>
      <c r="S21" s="241">
        <f t="shared" si="8"/>
        <v>96.088270686840374</v>
      </c>
    </row>
    <row r="22" spans="1:22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22" ht="66" customHeight="1" x14ac:dyDescent="0.25">
      <c r="A23" s="407" t="s">
        <v>256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22" ht="18.75" x14ac:dyDescent="0.25">
      <c r="E25" s="172"/>
      <c r="F25" s="172"/>
      <c r="G25" s="173"/>
      <c r="H25" s="173"/>
      <c r="I25" s="173"/>
      <c r="J25" s="173"/>
    </row>
    <row r="26" spans="1:22" x14ac:dyDescent="0.25">
      <c r="E26" s="174"/>
      <c r="F26" s="174"/>
      <c r="G26" s="174"/>
      <c r="H26" s="174"/>
      <c r="I26" s="174"/>
      <c r="J26" s="175"/>
    </row>
    <row r="28" spans="1:22" x14ac:dyDescent="0.25">
      <c r="L28" s="282"/>
    </row>
    <row r="29" spans="1:22" x14ac:dyDescent="0.25">
      <c r="H29" s="174"/>
      <c r="I29" s="174"/>
      <c r="J29" s="175"/>
      <c r="K29" s="175"/>
      <c r="L29" s="175"/>
    </row>
    <row r="30" spans="1:22" x14ac:dyDescent="0.25">
      <c r="H30" s="297"/>
      <c r="I30" s="298"/>
      <c r="J30" s="175"/>
      <c r="K30" s="175"/>
      <c r="L30" s="175"/>
    </row>
    <row r="31" spans="1:22" x14ac:dyDescent="0.25">
      <c r="H31" s="174"/>
      <c r="I31" s="298"/>
      <c r="J31" s="175"/>
      <c r="K31" s="175"/>
      <c r="L31" s="175"/>
    </row>
    <row r="32" spans="1:22" x14ac:dyDescent="0.25">
      <c r="H32" s="174"/>
      <c r="I32" s="174"/>
      <c r="J32" s="175"/>
      <c r="K32" s="175"/>
      <c r="L32" s="175"/>
    </row>
    <row r="33" spans="8:12" x14ac:dyDescent="0.25">
      <c r="H33" s="174"/>
      <c r="I33" s="174"/>
      <c r="J33" s="175"/>
      <c r="K33" s="175"/>
      <c r="L33" s="175"/>
    </row>
    <row r="36" spans="8:12" x14ac:dyDescent="0.25">
      <c r="J36" s="231" t="s">
        <v>241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7"/>
  <sheetViews>
    <sheetView view="pageBreakPreview" zoomScale="55" zoomScaleNormal="55" zoomScaleSheetLayoutView="55" workbookViewId="0">
      <selection activeCell="G8" sqref="G8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3.42578125" customWidth="1"/>
    <col min="5" max="5" width="18.140625" customWidth="1"/>
    <col min="6" max="6" width="18.5703125" customWidth="1"/>
    <col min="7" max="7" width="16.85546875" customWidth="1"/>
    <col min="8" max="8" width="16.42578125" customWidth="1"/>
    <col min="9" max="9" width="15.5703125" customWidth="1"/>
    <col min="10" max="10" width="15.140625" customWidth="1"/>
    <col min="11" max="11" width="15.85546875" customWidth="1"/>
    <col min="12" max="12" width="17.7109375" style="303" customWidth="1"/>
    <col min="13" max="13" width="13.7109375" customWidth="1"/>
    <col min="14" max="14" width="12.5703125" customWidth="1"/>
    <col min="15" max="15" width="13.855468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261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257</v>
      </c>
      <c r="F3" s="411" t="s">
        <v>258</v>
      </c>
      <c r="G3" s="411" t="s">
        <v>166</v>
      </c>
      <c r="H3" s="414" t="s">
        <v>259</v>
      </c>
      <c r="I3" s="414"/>
      <c r="J3" s="414"/>
      <c r="K3" s="415" t="s">
        <v>169</v>
      </c>
      <c r="L3" s="373" t="s">
        <v>274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22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325" t="s">
        <v>18</v>
      </c>
      <c r="I5" s="325" t="s">
        <v>19</v>
      </c>
      <c r="J5" s="325" t="s">
        <v>20</v>
      </c>
      <c r="K5" s="417"/>
      <c r="L5" s="422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189">
        <v>1</v>
      </c>
      <c r="B6" s="189">
        <v>2</v>
      </c>
      <c r="C6" s="189">
        <v>3</v>
      </c>
      <c r="D6" s="189">
        <v>4</v>
      </c>
      <c r="E6" s="190" t="s">
        <v>21</v>
      </c>
      <c r="F6" s="189">
        <v>5</v>
      </c>
      <c r="G6" s="189" t="s">
        <v>22</v>
      </c>
      <c r="H6" s="191">
        <v>6</v>
      </c>
      <c r="I6" s="191">
        <v>7</v>
      </c>
      <c r="J6" s="191" t="s">
        <v>23</v>
      </c>
      <c r="K6" s="189" t="s">
        <v>24</v>
      </c>
      <c r="L6" s="191" t="s">
        <v>25</v>
      </c>
      <c r="M6" s="189" t="s">
        <v>26</v>
      </c>
      <c r="N6" s="189" t="s">
        <v>27</v>
      </c>
      <c r="O6" s="189" t="s">
        <v>28</v>
      </c>
      <c r="P6" s="189" t="s">
        <v>29</v>
      </c>
      <c r="Q6" s="189" t="s">
        <v>30</v>
      </c>
      <c r="R6" s="189" t="s">
        <v>31</v>
      </c>
      <c r="S6" s="189" t="s">
        <v>32</v>
      </c>
      <c r="T6" s="160"/>
      <c r="U6" s="160"/>
    </row>
    <row r="7" spans="1:24" s="134" customFormat="1" ht="46.5" customHeight="1" x14ac:dyDescent="0.25">
      <c r="A7" s="130">
        <v>1</v>
      </c>
      <c r="B7" s="131" t="s">
        <v>108</v>
      </c>
      <c r="C7" s="132">
        <f>'JAN-2020 Anx- I '!C14</f>
        <v>146</v>
      </c>
      <c r="D7" s="132">
        <f>'JAN-2020 Anx- I '!D14</f>
        <v>146</v>
      </c>
      <c r="E7" s="132">
        <f>'JAN-2020 Anx- I '!E14</f>
        <v>3689</v>
      </c>
      <c r="F7" s="132">
        <f>'JAN-2020 Anx- I '!F14</f>
        <v>8.4194444444444443</v>
      </c>
      <c r="G7" s="132">
        <f>'JAN-2020 Anx- I '!G14</f>
        <v>157.15277777777777</v>
      </c>
      <c r="H7" s="133">
        <f>'JAN-2020 Anx- I '!H14</f>
        <v>53.684722222222213</v>
      </c>
      <c r="I7" s="133">
        <f>'JAN-2020 Anx- I '!I14</f>
        <v>14.149305555555557</v>
      </c>
      <c r="J7" s="133">
        <f>'JAN-2020 Anx- I '!J14</f>
        <v>67.834027777777777</v>
      </c>
      <c r="K7" s="133">
        <f>'JAN-2020 Anx- I '!K14</f>
        <v>1007.1492824074073</v>
      </c>
      <c r="L7" s="133">
        <f>'JAN-2020 Anx- I '!L14</f>
        <v>76.253472222222229</v>
      </c>
      <c r="M7" s="133">
        <f>'JAN-2020 Anx- I '!M14</f>
        <v>4.2286777262134363</v>
      </c>
      <c r="N7" s="133">
        <f>'JAN-2020 Anx- I '!N14</f>
        <v>99.937551528411973</v>
      </c>
      <c r="O7" s="133">
        <f>'JAN-2020 Anx- I '!O14</f>
        <v>99.929800530064981</v>
      </c>
      <c r="P7" s="133">
        <f>'JAN-2020 Anx- I '!P14</f>
        <v>1164.3020601851852</v>
      </c>
      <c r="Q7" s="133">
        <f>'JAN-2020 Anx- I '!Q14</f>
        <v>7.9746716451040083</v>
      </c>
      <c r="R7" s="133">
        <f>'JAN-2020 Anx- I '!R14</f>
        <v>99.072811457497963</v>
      </c>
      <c r="S7" s="133">
        <f>'JAN-2020 Anx- I '!S14</f>
        <v>98.928135531572039</v>
      </c>
      <c r="T7" s="132"/>
      <c r="U7" s="162"/>
      <c r="V7" s="134">
        <f>(M7+M8+M9)/C10</f>
        <v>4.4821423003185146E-3</v>
      </c>
    </row>
    <row r="8" spans="1:24" s="134" customFormat="1" ht="59.25" customHeight="1" x14ac:dyDescent="0.25">
      <c r="A8" s="130">
        <v>2</v>
      </c>
      <c r="B8" s="135" t="s">
        <v>109</v>
      </c>
      <c r="C8" s="136">
        <f>'JAN-2020 II'!C50</f>
        <v>170</v>
      </c>
      <c r="D8" s="136">
        <f>'JAN-2020 II'!D50</f>
        <v>170</v>
      </c>
      <c r="E8" s="136">
        <f>'JAN-2020 II'!E50</f>
        <v>5262</v>
      </c>
      <c r="F8" s="136">
        <f>'JAN-2020 II'!F50</f>
        <v>15.33519675925926</v>
      </c>
      <c r="G8" s="136">
        <f>'JAN-2020 II'!G50</f>
        <v>189.71464583333332</v>
      </c>
      <c r="H8" s="16">
        <f>'JAN-2020 II'!H50</f>
        <v>92.532638888888883</v>
      </c>
      <c r="I8" s="16">
        <f>'JAN-2020 II'!I50</f>
        <v>52.809722222222206</v>
      </c>
      <c r="J8" s="16">
        <f>'JAN-2020 II'!J50</f>
        <v>145.3423611111111</v>
      </c>
      <c r="K8" s="16">
        <f>'JAN-2020 II'!K50</f>
        <v>2142.761361111111</v>
      </c>
      <c r="L8" s="16">
        <f>'JAN-2020 II'!L50</f>
        <v>160.67755787037035</v>
      </c>
      <c r="M8" s="16">
        <f>'JAN-2020 II'!M50</f>
        <v>0.94516210511982557</v>
      </c>
      <c r="N8" s="16">
        <f>'JAN-2020 II'!N50</f>
        <v>99.885086684763507</v>
      </c>
      <c r="O8" s="16">
        <f>'JAN-2020 II'!O50</f>
        <v>99.872962082645188</v>
      </c>
      <c r="P8" s="16">
        <f>'JAN-2020 II'!P50</f>
        <v>2332.4760069444442</v>
      </c>
      <c r="Q8" s="16">
        <f>'JAN-2020 II'!Q50</f>
        <v>13.720447099673201</v>
      </c>
      <c r="R8" s="16">
        <f>'JAN-2020 II'!R50</f>
        <v>98.305849651240422</v>
      </c>
      <c r="S8" s="16">
        <f>'JAN-2020 II'!S50</f>
        <v>98.155853884452526</v>
      </c>
      <c r="T8" s="163"/>
      <c r="U8" s="162"/>
      <c r="X8" s="134">
        <f>76.84/1850</f>
        <v>4.153513513513514E-2</v>
      </c>
    </row>
    <row r="9" spans="1:24" s="134" customFormat="1" ht="47.25" customHeight="1" x14ac:dyDescent="0.25">
      <c r="A9" s="130">
        <v>3</v>
      </c>
      <c r="B9" s="131" t="s">
        <v>110</v>
      </c>
      <c r="C9" s="132">
        <f>'JAN-2020 III'!C21</f>
        <v>1607</v>
      </c>
      <c r="D9" s="132">
        <f>'JAN-2020 III'!D21</f>
        <v>1607</v>
      </c>
      <c r="E9" s="132">
        <f>'JAN-2020 III'!E21</f>
        <v>116094</v>
      </c>
      <c r="F9" s="132">
        <f>'JAN-2020 III'!F21</f>
        <v>57.330465949820791</v>
      </c>
      <c r="G9" s="132">
        <f>'JAN-2020 III'!G21</f>
        <v>926.02181548685803</v>
      </c>
      <c r="H9" s="133">
        <f>'JAN-2020 III'!H21</f>
        <v>4226.2814467592589</v>
      </c>
      <c r="I9" s="133">
        <f>'JAN-2020 III'!I21</f>
        <v>1253.0170254629631</v>
      </c>
      <c r="J9" s="133">
        <f>'JAN-2020 III'!J21</f>
        <v>5479.2984722222218</v>
      </c>
      <c r="K9" s="133">
        <f>'JAN-2020 III'!K21</f>
        <v>51379.55572916667</v>
      </c>
      <c r="L9" s="133">
        <f>'JAN-2020 III'!L21</f>
        <v>5536.6289381720426</v>
      </c>
      <c r="M9" s="133">
        <f>'JAN-2020 III'!M21</f>
        <v>3.4453198121792425</v>
      </c>
      <c r="N9" s="133">
        <f>'JAN-2020 III'!N21</f>
        <v>99.541714468937798</v>
      </c>
      <c r="O9" s="133">
        <f>'JAN-2020 III'!O21</f>
        <v>99.536919380083432</v>
      </c>
      <c r="P9" s="133">
        <f>'JAN-2020 III'!P21</f>
        <v>52305.577544653526</v>
      </c>
      <c r="Q9" s="133">
        <f>'JAN-2020 III'!Q21</f>
        <v>32.548585902086828</v>
      </c>
      <c r="R9" s="133">
        <f>'JAN-2020 III'!R21</f>
        <v>95.702642025716912</v>
      </c>
      <c r="S9" s="133">
        <f>'JAN-2020 III'!S21</f>
        <v>95.625190066923807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1923</v>
      </c>
      <c r="D10" s="131">
        <f t="shared" si="0"/>
        <v>1923</v>
      </c>
      <c r="E10" s="131">
        <f t="shared" si="0"/>
        <v>125045</v>
      </c>
      <c r="F10" s="16">
        <f t="shared" si="0"/>
        <v>81.08510715352449</v>
      </c>
      <c r="G10" s="16">
        <f t="shared" si="0"/>
        <v>1272.889239097969</v>
      </c>
      <c r="H10" s="16">
        <f t="shared" si="0"/>
        <v>4372.49880787037</v>
      </c>
      <c r="I10" s="16">
        <f t="shared" si="0"/>
        <v>1319.9760532407408</v>
      </c>
      <c r="J10" s="16">
        <f>+H10+I10</f>
        <v>5692.4748611111108</v>
      </c>
      <c r="K10" s="16">
        <f>SUM(K7:K9)</f>
        <v>54529.466372685187</v>
      </c>
      <c r="L10" s="23">
        <f>SUM(L7:L9)</f>
        <v>5773.5599682646352</v>
      </c>
      <c r="M10" s="38">
        <f>L10/C10</f>
        <v>3.0023712783487442</v>
      </c>
      <c r="N10" s="16">
        <f>SUM(N7:N9)/3</f>
        <v>99.788117560704436</v>
      </c>
      <c r="O10" s="16">
        <f>SUM(O7:O9)/3</f>
        <v>99.779893997597867</v>
      </c>
      <c r="P10" s="16">
        <f>+G10+K10</f>
        <v>55802.355611783154</v>
      </c>
      <c r="Q10" s="16">
        <f>+P10/C10</f>
        <v>29.018385653553381</v>
      </c>
      <c r="R10" s="16">
        <f>SUM(R7:R9)/3</f>
        <v>97.693767711485108</v>
      </c>
      <c r="S10" s="16">
        <f>SUM(S7:S9)/3</f>
        <v>97.569726494316114</v>
      </c>
    </row>
    <row r="11" spans="1:24" s="144" customFormat="1" ht="41.25" customHeight="1" x14ac:dyDescent="0.25">
      <c r="A11" s="140" t="s">
        <v>111</v>
      </c>
      <c r="B11" s="321"/>
      <c r="C11" s="321"/>
      <c r="D11" s="321"/>
      <c r="E11" s="321"/>
      <c r="F11" s="321"/>
      <c r="G11" s="364" t="s">
        <v>112</v>
      </c>
      <c r="H11" s="364"/>
      <c r="I11" s="364"/>
      <c r="J11" s="142">
        <f>+N10</f>
        <v>99.788117560704436</v>
      </c>
      <c r="K11" s="364" t="s">
        <v>113</v>
      </c>
      <c r="L11" s="364"/>
      <c r="M11" s="142">
        <f>+O10</f>
        <v>99.779893997597867</v>
      </c>
      <c r="N11" s="321"/>
      <c r="O11" s="321" t="s">
        <v>114</v>
      </c>
      <c r="P11" s="321"/>
      <c r="Q11" s="142">
        <f>+(J11+M11)/2</f>
        <v>99.784005779151158</v>
      </c>
      <c r="R11" s="321"/>
      <c r="S11" s="326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V12" s="304"/>
    </row>
    <row r="13" spans="1:24" s="5" customFormat="1" ht="96" customHeight="1" x14ac:dyDescent="0.2">
      <c r="A13" s="377" t="s">
        <v>260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6:19" x14ac:dyDescent="0.25">
      <c r="P17" s="409" t="s">
        <v>149</v>
      </c>
      <c r="Q17" s="409"/>
      <c r="R17" s="409"/>
      <c r="S17" s="409"/>
    </row>
  </sheetData>
  <mergeCells count="29"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  <mergeCell ref="P15:S15"/>
    <mergeCell ref="P16:S16"/>
    <mergeCell ref="P17:S17"/>
    <mergeCell ref="S4:S5"/>
    <mergeCell ref="A10:B10"/>
    <mergeCell ref="G11:I11"/>
    <mergeCell ref="K11:L11"/>
    <mergeCell ref="A12:S12"/>
    <mergeCell ref="A13:S13"/>
    <mergeCell ref="K3:K5"/>
    <mergeCell ref="L3:O3"/>
    <mergeCell ref="P3:S3"/>
    <mergeCell ref="L4:L5"/>
    <mergeCell ref="M4:M5"/>
    <mergeCell ref="N4:N5"/>
    <mergeCell ref="O4:O5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zoomScale="60" workbookViewId="0">
      <selection activeCell="C10" sqref="C10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" style="5" customWidth="1"/>
    <col min="5" max="5" width="11.5703125" style="5" customWidth="1"/>
    <col min="6" max="6" width="15.42578125" style="5" customWidth="1"/>
    <col min="7" max="7" width="14.28515625" style="5" customWidth="1"/>
    <col min="8" max="8" width="16.7109375" style="5" customWidth="1"/>
    <col min="9" max="9" width="15.85546875" style="5" customWidth="1"/>
    <col min="10" max="10" width="15" style="5" customWidth="1"/>
    <col min="11" max="11" width="16.140625" style="5" customWidth="1"/>
    <col min="12" max="12" width="17.5703125" style="301" customWidth="1"/>
    <col min="13" max="13" width="14.28515625" style="5" customWidth="1"/>
    <col min="14" max="14" width="15.140625" style="5" customWidth="1"/>
    <col min="15" max="15" width="15.5703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322"/>
      <c r="E2" s="4"/>
      <c r="F2" s="322"/>
      <c r="G2" s="322"/>
      <c r="H2" s="322"/>
      <c r="I2" s="322"/>
      <c r="J2" s="322"/>
      <c r="K2" s="322"/>
      <c r="L2" s="300"/>
      <c r="M2" s="322"/>
      <c r="N2" s="322"/>
      <c r="O2" s="322"/>
      <c r="P2" s="322"/>
      <c r="Q2" s="370" t="s">
        <v>2</v>
      </c>
      <c r="R2" s="370"/>
      <c r="S2" s="370"/>
    </row>
    <row r="3" spans="1:25" ht="69" customHeight="1" x14ac:dyDescent="0.2">
      <c r="A3" s="371" t="s">
        <v>262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266</v>
      </c>
      <c r="F4" s="374" t="s">
        <v>265</v>
      </c>
      <c r="G4" s="374" t="s">
        <v>166</v>
      </c>
      <c r="H4" s="378" t="s">
        <v>259</v>
      </c>
      <c r="I4" s="378"/>
      <c r="J4" s="378"/>
      <c r="K4" s="379" t="s">
        <v>169</v>
      </c>
      <c r="L4" s="373" t="s">
        <v>264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323" t="s">
        <v>18</v>
      </c>
      <c r="I6" s="323" t="s">
        <v>19</v>
      </c>
      <c r="J6" s="323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129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44.25" customHeight="1" x14ac:dyDescent="0.2">
      <c r="A8" s="11">
        <v>1</v>
      </c>
      <c r="B8" s="11" t="s">
        <v>33</v>
      </c>
      <c r="C8" s="200">
        <v>61</v>
      </c>
      <c r="D8" s="200">
        <v>61</v>
      </c>
      <c r="E8" s="201">
        <v>1278</v>
      </c>
      <c r="F8" s="209">
        <v>5.5458333333333334</v>
      </c>
      <c r="G8" s="203">
        <f>'DEC-19 Anx- I '!G8+F8</f>
        <v>119.59722222222221</v>
      </c>
      <c r="H8" s="209">
        <v>14.930555555555555</v>
      </c>
      <c r="I8" s="209">
        <v>4.2965277777777775</v>
      </c>
      <c r="J8" s="203">
        <f t="shared" ref="J8:J14" si="0">H8+I8</f>
        <v>19.227083333333333</v>
      </c>
      <c r="K8" s="204">
        <f>'DEC-19 Anx- I '!K8+J8</f>
        <v>298.83750000000009</v>
      </c>
      <c r="L8" s="210">
        <f t="shared" ref="L8:L13" si="1">+F8+J8</f>
        <v>24.772916666666667</v>
      </c>
      <c r="M8" s="204">
        <f t="shared" ref="M8:M13" si="2">L8/C8</f>
        <v>0.40611338797814206</v>
      </c>
      <c r="N8" s="205">
        <f>+((C8*24*31)-J8)/(C8*24*31)*100</f>
        <v>99.957634665667783</v>
      </c>
      <c r="O8" s="205">
        <f>+((C8*24*31)-L8)/(C8*24*31)*100</f>
        <v>99.945414867207234</v>
      </c>
      <c r="P8" s="206">
        <f>+G8+K8</f>
        <v>418.43472222222232</v>
      </c>
      <c r="Q8" s="204">
        <f t="shared" ref="Q8:Q14" si="3">P8/C8</f>
        <v>6.8595856102003658</v>
      </c>
      <c r="R8" s="205">
        <f>+((C8*24*31)-K8)/(C8*24*31)*100</f>
        <v>99.341535563194071</v>
      </c>
      <c r="S8" s="205">
        <f>+((C8*24*31)-(G8+K8))*100/(C8*24*31)</f>
        <v>99.078012686801031</v>
      </c>
      <c r="U8" s="11">
        <v>44</v>
      </c>
      <c r="V8" s="11">
        <v>45</v>
      </c>
      <c r="W8" s="19">
        <v>450</v>
      </c>
      <c r="X8" s="20">
        <v>5.239583333333333</v>
      </c>
      <c r="Y8" s="20" t="e">
        <f>X8+'[2]JAN-2019  -I'!Y8</f>
        <v>#REF!</v>
      </c>
    </row>
    <row r="9" spans="1:25" s="26" customFormat="1" ht="42" customHeight="1" x14ac:dyDescent="0.2">
      <c r="A9" s="21">
        <v>2</v>
      </c>
      <c r="B9" s="21" t="s">
        <v>34</v>
      </c>
      <c r="C9" s="207">
        <v>8</v>
      </c>
      <c r="D9" s="207">
        <v>8</v>
      </c>
      <c r="E9" s="208">
        <v>347</v>
      </c>
      <c r="F9" s="209">
        <v>3.8194444444444441E-2</v>
      </c>
      <c r="G9" s="203">
        <f>'DEC-19 Anx- I '!G9+F9</f>
        <v>2.4798611111111115</v>
      </c>
      <c r="H9" s="209">
        <v>13.107638888888888</v>
      </c>
      <c r="I9" s="209">
        <v>1.5729166666666667</v>
      </c>
      <c r="J9" s="203">
        <f t="shared" si="0"/>
        <v>14.680555555555554</v>
      </c>
      <c r="K9" s="204">
        <f>'DEC-19 Anx- I '!K9+J9</f>
        <v>82.955555555555549</v>
      </c>
      <c r="L9" s="210">
        <f t="shared" si="1"/>
        <v>14.718749999999998</v>
      </c>
      <c r="M9" s="210">
        <f t="shared" si="2"/>
        <v>1.8398437499999998</v>
      </c>
      <c r="N9" s="205">
        <f t="shared" ref="N9:N14" si="4">+((C9*24*31)-J9)/(C9*24*31)*100</f>
        <v>99.753350881123055</v>
      </c>
      <c r="O9" s="205">
        <f t="shared" ref="O9:O14" si="5">+((C9*24*31)-L9)/(C9*24*31)*100</f>
        <v>99.752709173387103</v>
      </c>
      <c r="P9" s="212">
        <f t="shared" ref="P9:P14" si="6">+G9+K9</f>
        <v>85.435416666666654</v>
      </c>
      <c r="Q9" s="210">
        <f t="shared" si="3"/>
        <v>10.679427083333332</v>
      </c>
      <c r="R9" s="205">
        <f t="shared" ref="R9:R14" si="7">+((C9*24*31)-K9)/(C9*24*31)*100</f>
        <v>98.606257467144559</v>
      </c>
      <c r="S9" s="205">
        <f t="shared" ref="S9:S14" si="8">+((C9*24*31)-(G9+K9))*100/(C9*24*31)</f>
        <v>98.564593133960585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X9+'[2]JAN-2019  -I'!Y9</f>
        <v>#REF!</v>
      </c>
    </row>
    <row r="10" spans="1:25" s="26" customFormat="1" ht="45.75" customHeight="1" x14ac:dyDescent="0.2">
      <c r="A10" s="21">
        <v>3</v>
      </c>
      <c r="B10" s="21" t="s">
        <v>35</v>
      </c>
      <c r="C10" s="213">
        <v>17</v>
      </c>
      <c r="D10" s="213">
        <v>17</v>
      </c>
      <c r="E10" s="213">
        <v>574</v>
      </c>
      <c r="F10" s="214">
        <v>0</v>
      </c>
      <c r="G10" s="203">
        <f>'DEC-19 Anx- I '!G10+F10</f>
        <v>1.0319444444444446</v>
      </c>
      <c r="H10" s="214">
        <v>8.4375</v>
      </c>
      <c r="I10" s="214">
        <v>3.8298611111111112</v>
      </c>
      <c r="J10" s="203">
        <f t="shared" si="0"/>
        <v>12.267361111111111</v>
      </c>
      <c r="K10" s="204">
        <f>'DEC-19 Anx- I '!K10+J10</f>
        <v>166.16666666666666</v>
      </c>
      <c r="L10" s="210">
        <f t="shared" si="1"/>
        <v>12.267361111111111</v>
      </c>
      <c r="M10" s="210">
        <f t="shared" si="2"/>
        <v>0.721609477124183</v>
      </c>
      <c r="N10" s="205">
        <f t="shared" si="4"/>
        <v>99.90300947888116</v>
      </c>
      <c r="O10" s="205">
        <f t="shared" si="5"/>
        <v>99.90300947888116</v>
      </c>
      <c r="P10" s="212">
        <f t="shared" si="6"/>
        <v>167.19861111111109</v>
      </c>
      <c r="Q10" s="210">
        <f t="shared" si="3"/>
        <v>9.8352124183006531</v>
      </c>
      <c r="R10" s="205">
        <f t="shared" si="7"/>
        <v>98.686221800548182</v>
      </c>
      <c r="S10" s="205">
        <f t="shared" si="8"/>
        <v>98.678062847002607</v>
      </c>
      <c r="U10" s="11">
        <v>17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44.25" customHeight="1" x14ac:dyDescent="0.2">
      <c r="A11" s="11">
        <v>4</v>
      </c>
      <c r="B11" s="11" t="s">
        <v>36</v>
      </c>
      <c r="C11" s="215">
        <v>4</v>
      </c>
      <c r="D11" s="215">
        <v>4</v>
      </c>
      <c r="E11" s="216">
        <v>149</v>
      </c>
      <c r="F11" s="202">
        <v>0.1013888888888889</v>
      </c>
      <c r="G11" s="203">
        <f>'DEC-19 Anx- I '!G11+F11</f>
        <v>3.3756944444444446</v>
      </c>
      <c r="H11" s="202">
        <v>1.2555555555555555</v>
      </c>
      <c r="I11" s="202">
        <v>0.4458333333333333</v>
      </c>
      <c r="J11" s="203">
        <f t="shared" si="0"/>
        <v>1.7013888888888888</v>
      </c>
      <c r="K11" s="204">
        <f>'DEC-19 Anx- I '!K11+J11</f>
        <v>51.736805555555563</v>
      </c>
      <c r="L11" s="210">
        <f t="shared" si="1"/>
        <v>1.8027777777777778</v>
      </c>
      <c r="M11" s="204">
        <f t="shared" si="2"/>
        <v>0.45069444444444445</v>
      </c>
      <c r="N11" s="205">
        <f t="shared" si="4"/>
        <v>99.942829674432502</v>
      </c>
      <c r="O11" s="205">
        <f t="shared" si="5"/>
        <v>99.939422789725214</v>
      </c>
      <c r="P11" s="206">
        <f t="shared" si="6"/>
        <v>55.112500000000004</v>
      </c>
      <c r="Q11" s="204">
        <f t="shared" si="3"/>
        <v>13.778125000000001</v>
      </c>
      <c r="R11" s="205">
        <f t="shared" si="7"/>
        <v>98.261532071385886</v>
      </c>
      <c r="S11" s="205">
        <f t="shared" si="8"/>
        <v>98.148101478494624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48" customHeight="1" x14ac:dyDescent="0.2">
      <c r="A12" s="21">
        <v>5</v>
      </c>
      <c r="B12" s="21" t="s">
        <v>37</v>
      </c>
      <c r="C12" s="217">
        <v>28</v>
      </c>
      <c r="D12" s="213">
        <v>28</v>
      </c>
      <c r="E12" s="213">
        <v>682</v>
      </c>
      <c r="F12" s="214">
        <v>2.5583333333333331</v>
      </c>
      <c r="G12" s="203">
        <f>'DEC-19 Anx- I '!G12+F12</f>
        <v>26.129166666666674</v>
      </c>
      <c r="H12" s="214">
        <v>6.8756944444444441</v>
      </c>
      <c r="I12" s="214">
        <v>2.6868055555555559</v>
      </c>
      <c r="J12" s="203">
        <f t="shared" si="0"/>
        <v>9.5625</v>
      </c>
      <c r="K12" s="204">
        <f>'DEC-19 Anx- I '!K12+J12</f>
        <v>167.78296296296293</v>
      </c>
      <c r="L12" s="210">
        <f t="shared" si="1"/>
        <v>12.120833333333334</v>
      </c>
      <c r="M12" s="204">
        <f t="shared" si="2"/>
        <v>0.43288690476190478</v>
      </c>
      <c r="N12" s="205">
        <f t="shared" si="4"/>
        <v>99.954097062211972</v>
      </c>
      <c r="O12" s="205">
        <f t="shared" si="5"/>
        <v>99.941816276241681</v>
      </c>
      <c r="P12" s="206">
        <f t="shared" si="6"/>
        <v>193.91212962962959</v>
      </c>
      <c r="Q12" s="204">
        <f t="shared" si="3"/>
        <v>6.9254332010581994</v>
      </c>
      <c r="R12" s="205">
        <f t="shared" si="7"/>
        <v>99.194590231552596</v>
      </c>
      <c r="S12" s="205">
        <f t="shared" si="8"/>
        <v>99.069162204158843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45.75" customHeight="1" x14ac:dyDescent="0.2">
      <c r="A13" s="21">
        <v>6</v>
      </c>
      <c r="B13" s="21" t="s">
        <v>38</v>
      </c>
      <c r="C13" s="213">
        <v>28</v>
      </c>
      <c r="D13" s="213">
        <v>28</v>
      </c>
      <c r="E13" s="213">
        <v>659</v>
      </c>
      <c r="F13" s="218">
        <v>0.17569444444444446</v>
      </c>
      <c r="G13" s="203">
        <f>'DEC-19 Anx- I '!G13+F13</f>
        <v>4.5388888888888888</v>
      </c>
      <c r="H13" s="219">
        <v>9.0777777777777775</v>
      </c>
      <c r="I13" s="219">
        <v>1.3173611111111112</v>
      </c>
      <c r="J13" s="203">
        <f t="shared" si="0"/>
        <v>10.395138888888889</v>
      </c>
      <c r="K13" s="204">
        <f>'DEC-19 Anx- I '!K13+J13</f>
        <v>239.66979166666667</v>
      </c>
      <c r="L13" s="210">
        <f t="shared" si="1"/>
        <v>10.570833333333333</v>
      </c>
      <c r="M13" s="210">
        <f t="shared" si="2"/>
        <v>0.3775297619047619</v>
      </c>
      <c r="N13" s="205">
        <f t="shared" si="4"/>
        <v>99.950100139742275</v>
      </c>
      <c r="O13" s="205">
        <f t="shared" si="5"/>
        <v>99.949256752432149</v>
      </c>
      <c r="P13" s="220">
        <f t="shared" si="6"/>
        <v>244.20868055555556</v>
      </c>
      <c r="Q13" s="210">
        <f t="shared" si="3"/>
        <v>8.7217385912698422</v>
      </c>
      <c r="R13" s="205">
        <f t="shared" si="7"/>
        <v>98.84951136872759</v>
      </c>
      <c r="S13" s="205">
        <f t="shared" si="8"/>
        <v>98.827723307625021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45" customHeight="1" x14ac:dyDescent="0.2">
      <c r="A14" s="382" t="s">
        <v>20</v>
      </c>
      <c r="B14" s="382"/>
      <c r="C14" s="221">
        <f t="shared" ref="C14:I14" si="9">SUM(C8:C13)</f>
        <v>146</v>
      </c>
      <c r="D14" s="221">
        <f t="shared" si="9"/>
        <v>146</v>
      </c>
      <c r="E14" s="221">
        <f t="shared" si="9"/>
        <v>3689</v>
      </c>
      <c r="F14" s="222">
        <f t="shared" si="9"/>
        <v>8.4194444444444443</v>
      </c>
      <c r="G14" s="222">
        <f t="shared" si="9"/>
        <v>157.15277777777777</v>
      </c>
      <c r="H14" s="222">
        <f t="shared" si="9"/>
        <v>53.684722222222213</v>
      </c>
      <c r="I14" s="222">
        <f t="shared" si="9"/>
        <v>14.149305555555557</v>
      </c>
      <c r="J14" s="224">
        <f t="shared" si="0"/>
        <v>67.834027777777777</v>
      </c>
      <c r="K14" s="222">
        <f>SUM(K8:K13)</f>
        <v>1007.1492824074073</v>
      </c>
      <c r="L14" s="222">
        <f>SUM(L8:L13)</f>
        <v>76.253472222222229</v>
      </c>
      <c r="M14" s="224">
        <f>SUM(M8:M13)</f>
        <v>4.2286777262134363</v>
      </c>
      <c r="N14" s="224">
        <f t="shared" si="4"/>
        <v>99.937551528411973</v>
      </c>
      <c r="O14" s="224">
        <f t="shared" si="5"/>
        <v>99.929800530064981</v>
      </c>
      <c r="P14" s="225">
        <f t="shared" si="6"/>
        <v>1164.3020601851852</v>
      </c>
      <c r="Q14" s="222">
        <f t="shared" si="3"/>
        <v>7.9746716451040083</v>
      </c>
      <c r="R14" s="224">
        <f t="shared" si="7"/>
        <v>99.072811457497963</v>
      </c>
      <c r="S14" s="224">
        <f t="shared" si="8"/>
        <v>98.928135531572039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263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X16" s="5">
        <v>4.2300000000000004</v>
      </c>
    </row>
    <row r="17" spans="5:24" ht="18.75" x14ac:dyDescent="0.2">
      <c r="E17" s="49"/>
      <c r="X17" s="5">
        <v>37.21</v>
      </c>
    </row>
    <row r="18" spans="5:24" ht="18.75" x14ac:dyDescent="0.2">
      <c r="E18" s="11"/>
      <c r="X18" s="5">
        <v>41.21</v>
      </c>
    </row>
    <row r="22" spans="5:24" ht="20.25" x14ac:dyDescent="0.3">
      <c r="H22" s="50"/>
      <c r="I22" s="50"/>
      <c r="J22" s="50"/>
      <c r="K22" s="50"/>
      <c r="L22" s="302"/>
    </row>
  </sheetData>
  <mergeCells count="26"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</mergeCells>
  <printOptions horizontalCentered="1"/>
  <pageMargins left="0.25" right="0.25" top="0.5" bottom="0.5" header="0.25" footer="0"/>
  <pageSetup paperSize="9" scale="52" orientation="landscape" r:id="rId1"/>
  <headerFooter alignWithMargins="0">
    <oddFooter>&amp;L&amp;F format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60"/>
  <sheetViews>
    <sheetView view="pageBreakPreview" zoomScale="60" workbookViewId="0">
      <selection activeCell="E11" sqref="E11"/>
    </sheetView>
  </sheetViews>
  <sheetFormatPr defaultRowHeight="15.75" x14ac:dyDescent="0.25"/>
  <cols>
    <col min="1" max="1" width="4.140625" style="105" customWidth="1"/>
    <col min="2" max="2" width="20.42578125" style="104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299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324"/>
      <c r="E2" s="55"/>
      <c r="F2" s="56"/>
      <c r="G2" s="57"/>
      <c r="H2" s="57"/>
      <c r="I2" s="57"/>
      <c r="J2" s="324"/>
      <c r="K2" s="324"/>
      <c r="L2" s="57"/>
      <c r="M2" s="324"/>
      <c r="N2" s="324"/>
      <c r="O2" s="324"/>
      <c r="P2" s="324"/>
      <c r="Q2" s="385"/>
      <c r="R2" s="385"/>
      <c r="S2" s="324"/>
    </row>
    <row r="3" spans="1:19" s="53" customFormat="1" ht="66.75" customHeight="1" x14ac:dyDescent="0.5">
      <c r="A3" s="386" t="s">
        <v>267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268</v>
      </c>
      <c r="F4" s="374" t="s">
        <v>265</v>
      </c>
      <c r="G4" s="374" t="s">
        <v>166</v>
      </c>
      <c r="H4" s="378" t="s">
        <v>269</v>
      </c>
      <c r="I4" s="378"/>
      <c r="J4" s="378"/>
      <c r="K4" s="379" t="s">
        <v>169</v>
      </c>
      <c r="L4" s="373" t="s">
        <v>270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323" t="s">
        <v>18</v>
      </c>
      <c r="I6" s="323" t="s">
        <v>19</v>
      </c>
      <c r="J6" s="323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2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242">
        <v>1</v>
      </c>
      <c r="B8" s="242" t="s">
        <v>49</v>
      </c>
      <c r="C8" s="242">
        <v>3</v>
      </c>
      <c r="D8" s="242">
        <v>3</v>
      </c>
      <c r="E8" s="244">
        <v>128</v>
      </c>
      <c r="F8" s="243">
        <v>1.0416666666666666E-2</v>
      </c>
      <c r="G8" s="243">
        <f>'DEC-2019 II '!G8+F8</f>
        <v>0.18680555555555553</v>
      </c>
      <c r="H8" s="243">
        <v>1.9513888888888891</v>
      </c>
      <c r="I8" s="243">
        <v>0.57638888888888895</v>
      </c>
      <c r="J8" s="258">
        <f>H8+I8</f>
        <v>2.5277777777777781</v>
      </c>
      <c r="K8" s="258">
        <f>'DEC-2019 II '!K8+J8</f>
        <v>37.65902777777778</v>
      </c>
      <c r="L8" s="289">
        <f>+F8+J8</f>
        <v>2.5381944444444446</v>
      </c>
      <c r="M8" s="259">
        <f>L8/C8</f>
        <v>0.84606481481481488</v>
      </c>
      <c r="N8" s="259">
        <f>+((C8*24*31)-J8)/(C8*24*31)*100</f>
        <v>99.88674830744722</v>
      </c>
      <c r="O8" s="259">
        <f>+((C8*24*31)-L8)/(C8*24*31)*100</f>
        <v>99.886281610911993</v>
      </c>
      <c r="P8" s="260">
        <f>+G8+K8</f>
        <v>37.845833333333339</v>
      </c>
      <c r="Q8" s="259">
        <f>P8/C8</f>
        <v>12.615277777777779</v>
      </c>
      <c r="R8" s="259">
        <f>+((C8*24*31)-K8)/(C8*24*31)*100</f>
        <v>98.312767572680201</v>
      </c>
      <c r="S8" s="259">
        <f>+((C8*24*31)-(G8+K8))*100/(C8*24*31)</f>
        <v>98.304398148148138</v>
      </c>
    </row>
    <row r="9" spans="1:19" s="71" customFormat="1" ht="27.75" customHeight="1" x14ac:dyDescent="0.25">
      <c r="A9" s="242">
        <v>2</v>
      </c>
      <c r="B9" s="242" t="s">
        <v>50</v>
      </c>
      <c r="C9" s="242">
        <v>1</v>
      </c>
      <c r="D9" s="242">
        <v>1</v>
      </c>
      <c r="E9" s="244">
        <v>37</v>
      </c>
      <c r="F9" s="243">
        <v>6.9444444444444441E-3</v>
      </c>
      <c r="G9" s="243">
        <f>'DEC-2019 II '!G9+F9</f>
        <v>0.1277777777777778</v>
      </c>
      <c r="H9" s="243">
        <v>0.48055555555555557</v>
      </c>
      <c r="I9" s="243">
        <v>0.93680555555555556</v>
      </c>
      <c r="J9" s="258">
        <f t="shared" ref="J9:J49" si="0">H9+I9</f>
        <v>1.4173611111111111</v>
      </c>
      <c r="K9" s="258">
        <f>'DEC-2019 II '!K9+J9</f>
        <v>46.47569444444445</v>
      </c>
      <c r="L9" s="289">
        <f t="shared" ref="L9:L49" si="1">+F9+J9</f>
        <v>1.4243055555555555</v>
      </c>
      <c r="M9" s="259">
        <f t="shared" ref="M9:M49" si="2">L9/C9</f>
        <v>1.4243055555555555</v>
      </c>
      <c r="N9" s="259">
        <f t="shared" ref="N9:N50" si="3">+((C9*24*31)-J9)/(C9*24*31)*100</f>
        <v>99.809494474313027</v>
      </c>
      <c r="O9" s="259">
        <f t="shared" ref="O9:O49" si="4">+((C9*24*31)-L9)/(C9*24*31)*100</f>
        <v>99.808561081242544</v>
      </c>
      <c r="P9" s="260">
        <f t="shared" ref="P9:P50" si="5">+G9+K9</f>
        <v>46.60347222222223</v>
      </c>
      <c r="Q9" s="259">
        <f t="shared" ref="Q9:Q50" si="6">P9/C9</f>
        <v>46.60347222222223</v>
      </c>
      <c r="R9" s="259">
        <f t="shared" ref="R9:R50" si="7">+((C9*24*31)-K9)/(C9*24*31)*100</f>
        <v>93.753266875746704</v>
      </c>
      <c r="S9" s="259">
        <f t="shared" ref="S9:S50" si="8">+((C9*24*31)-(G9+K9))*100/(C9*24*31)</f>
        <v>93.736092443249703</v>
      </c>
    </row>
    <row r="10" spans="1:19" s="71" customFormat="1" ht="27.75" customHeight="1" x14ac:dyDescent="0.25">
      <c r="A10" s="242">
        <v>3</v>
      </c>
      <c r="B10" s="242" t="s">
        <v>51</v>
      </c>
      <c r="C10" s="244">
        <v>2</v>
      </c>
      <c r="D10" s="244">
        <v>2</v>
      </c>
      <c r="E10" s="245">
        <v>145</v>
      </c>
      <c r="F10" s="246">
        <v>3.125E-2</v>
      </c>
      <c r="G10" s="243">
        <f>'DEC-2019 II '!G10+F10</f>
        <v>0.69444444444444453</v>
      </c>
      <c r="H10" s="246">
        <v>2.6354166666666665</v>
      </c>
      <c r="I10" s="246">
        <v>0.92013888888888884</v>
      </c>
      <c r="J10" s="258">
        <f t="shared" si="0"/>
        <v>3.5555555555555554</v>
      </c>
      <c r="K10" s="258">
        <f>'DEC-2019 II '!K10+J10</f>
        <v>34.204861111111107</v>
      </c>
      <c r="L10" s="289">
        <f t="shared" si="1"/>
        <v>3.5868055555555554</v>
      </c>
      <c r="M10" s="259">
        <f t="shared" si="2"/>
        <v>1.7934027777777777</v>
      </c>
      <c r="N10" s="259">
        <f t="shared" si="3"/>
        <v>99.761051373954587</v>
      </c>
      <c r="O10" s="259">
        <f t="shared" si="4"/>
        <v>99.758951239545993</v>
      </c>
      <c r="P10" s="260">
        <f t="shared" si="5"/>
        <v>34.89930555555555</v>
      </c>
      <c r="Q10" s="259">
        <f t="shared" si="6"/>
        <v>17.449652777777775</v>
      </c>
      <c r="R10" s="259">
        <f t="shared" si="7"/>
        <v>97.701286215651137</v>
      </c>
      <c r="S10" s="259">
        <f t="shared" si="8"/>
        <v>97.654616562126634</v>
      </c>
    </row>
    <row r="11" spans="1:19" s="71" customFormat="1" ht="27.75" customHeight="1" x14ac:dyDescent="0.25">
      <c r="A11" s="242">
        <v>4</v>
      </c>
      <c r="B11" s="242" t="s">
        <v>52</v>
      </c>
      <c r="C11" s="244">
        <v>6</v>
      </c>
      <c r="D11" s="244">
        <v>6</v>
      </c>
      <c r="E11" s="245">
        <v>121</v>
      </c>
      <c r="F11" s="246">
        <v>3.6805555555555557E-2</v>
      </c>
      <c r="G11" s="243">
        <f>'DEC-2019 II '!G11+F11</f>
        <v>2.0000000000000004</v>
      </c>
      <c r="H11" s="246">
        <v>1.1145833333333333</v>
      </c>
      <c r="I11" s="246">
        <v>1.2986111111111112</v>
      </c>
      <c r="J11" s="258">
        <f t="shared" si="0"/>
        <v>2.4131944444444446</v>
      </c>
      <c r="K11" s="258">
        <f>'DEC-2019 II '!K11+J11</f>
        <v>30.422222222222224</v>
      </c>
      <c r="L11" s="289">
        <f t="shared" si="1"/>
        <v>2.4500000000000002</v>
      </c>
      <c r="M11" s="259">
        <f t="shared" si="2"/>
        <v>0.40833333333333338</v>
      </c>
      <c r="N11" s="259">
        <f t="shared" si="3"/>
        <v>99.945940984667473</v>
      </c>
      <c r="O11" s="259">
        <f t="shared" si="4"/>
        <v>99.945116487455195</v>
      </c>
      <c r="P11" s="260">
        <f t="shared" si="5"/>
        <v>32.422222222222224</v>
      </c>
      <c r="Q11" s="259">
        <f t="shared" si="6"/>
        <v>5.4037037037037043</v>
      </c>
      <c r="R11" s="259">
        <f t="shared" si="7"/>
        <v>99.318498606133005</v>
      </c>
      <c r="S11" s="259">
        <f t="shared" si="8"/>
        <v>99.273695738749495</v>
      </c>
    </row>
    <row r="12" spans="1:19" s="71" customFormat="1" ht="27.75" customHeight="1" x14ac:dyDescent="0.25">
      <c r="A12" s="242">
        <v>5</v>
      </c>
      <c r="B12" s="242" t="s">
        <v>53</v>
      </c>
      <c r="C12" s="244">
        <v>6</v>
      </c>
      <c r="D12" s="244">
        <v>6</v>
      </c>
      <c r="E12" s="245">
        <v>112</v>
      </c>
      <c r="F12" s="246">
        <v>2.7777777777777776E-2</v>
      </c>
      <c r="G12" s="243">
        <f>'DEC-2019 II '!G12+F12</f>
        <v>3.5013888888888887</v>
      </c>
      <c r="H12" s="246">
        <v>1.5972222222222223</v>
      </c>
      <c r="I12" s="246">
        <v>3.8368055555555554</v>
      </c>
      <c r="J12" s="258">
        <f t="shared" si="0"/>
        <v>5.4340277777777777</v>
      </c>
      <c r="K12" s="258">
        <f>'DEC-2019 II '!K12+J12</f>
        <v>56.97152777777778</v>
      </c>
      <c r="L12" s="289">
        <f t="shared" si="1"/>
        <v>5.4618055555555554</v>
      </c>
      <c r="M12" s="259">
        <f t="shared" si="2"/>
        <v>0.91030092592592593</v>
      </c>
      <c r="N12" s="259">
        <f t="shared" si="3"/>
        <v>99.878269987056953</v>
      </c>
      <c r="O12" s="259">
        <f t="shared" si="4"/>
        <v>99.87764772500995</v>
      </c>
      <c r="P12" s="260">
        <f t="shared" si="5"/>
        <v>60.47291666666667</v>
      </c>
      <c r="Q12" s="259">
        <f t="shared" si="6"/>
        <v>10.078819444444445</v>
      </c>
      <c r="R12" s="259">
        <f t="shared" si="7"/>
        <v>98.723756098168053</v>
      </c>
      <c r="S12" s="259">
        <f t="shared" si="8"/>
        <v>98.645319967144559</v>
      </c>
    </row>
    <row r="13" spans="1:19" s="71" customFormat="1" ht="27.75" customHeight="1" x14ac:dyDescent="0.25">
      <c r="A13" s="242">
        <v>6</v>
      </c>
      <c r="B13" s="242" t="s">
        <v>54</v>
      </c>
      <c r="C13" s="244">
        <v>5</v>
      </c>
      <c r="D13" s="242">
        <v>5</v>
      </c>
      <c r="E13" s="244">
        <v>163</v>
      </c>
      <c r="F13" s="243">
        <v>0</v>
      </c>
      <c r="G13" s="243">
        <f>'DEC-2019 II '!G13+F13</f>
        <v>8.4027777777777785E-2</v>
      </c>
      <c r="H13" s="243">
        <v>7.9104166666666664</v>
      </c>
      <c r="I13" s="243">
        <v>3.1909722222222219</v>
      </c>
      <c r="J13" s="258">
        <f t="shared" si="0"/>
        <v>11.101388888888888</v>
      </c>
      <c r="K13" s="258">
        <f>'DEC-2019 II '!K13+J13</f>
        <v>82.396527777777777</v>
      </c>
      <c r="L13" s="289">
        <f t="shared" si="1"/>
        <v>11.101388888888888</v>
      </c>
      <c r="M13" s="259">
        <f t="shared" si="2"/>
        <v>2.2202777777777776</v>
      </c>
      <c r="N13" s="259">
        <f t="shared" si="3"/>
        <v>99.701575567502985</v>
      </c>
      <c r="O13" s="259">
        <f t="shared" si="4"/>
        <v>99.701575567502985</v>
      </c>
      <c r="P13" s="260">
        <f t="shared" si="5"/>
        <v>82.480555555555554</v>
      </c>
      <c r="Q13" s="259">
        <f t="shared" si="6"/>
        <v>16.496111111111112</v>
      </c>
      <c r="R13" s="259">
        <f t="shared" si="7"/>
        <v>97.785039575866179</v>
      </c>
      <c r="S13" s="259">
        <f t="shared" si="8"/>
        <v>97.782780764635604</v>
      </c>
    </row>
    <row r="14" spans="1:19" s="71" customFormat="1" ht="27.75" customHeight="1" x14ac:dyDescent="0.25">
      <c r="A14" s="242">
        <v>7</v>
      </c>
      <c r="B14" s="242" t="s">
        <v>55</v>
      </c>
      <c r="C14" s="244">
        <v>2</v>
      </c>
      <c r="D14" s="242">
        <v>2</v>
      </c>
      <c r="E14" s="244">
        <v>77</v>
      </c>
      <c r="F14" s="243">
        <v>0</v>
      </c>
      <c r="G14" s="243">
        <f>'DEC-2019 II '!G14+F14</f>
        <v>0.10625</v>
      </c>
      <c r="H14" s="243">
        <v>0.73333333333333339</v>
      </c>
      <c r="I14" s="243">
        <v>0.70833333333333337</v>
      </c>
      <c r="J14" s="258">
        <f t="shared" si="0"/>
        <v>1.4416666666666669</v>
      </c>
      <c r="K14" s="258">
        <f>'DEC-2019 II '!K14+J14</f>
        <v>31.531250000000004</v>
      </c>
      <c r="L14" s="289">
        <f t="shared" si="1"/>
        <v>1.4416666666666669</v>
      </c>
      <c r="M14" s="259">
        <f t="shared" si="2"/>
        <v>0.72083333333333344</v>
      </c>
      <c r="N14" s="259">
        <f t="shared" si="3"/>
        <v>99.903113799283162</v>
      </c>
      <c r="O14" s="259">
        <f t="shared" si="4"/>
        <v>99.903113799283162</v>
      </c>
      <c r="P14" s="260">
        <f t="shared" si="5"/>
        <v>31.637500000000003</v>
      </c>
      <c r="Q14" s="259">
        <f t="shared" si="6"/>
        <v>15.818750000000001</v>
      </c>
      <c r="R14" s="259">
        <f t="shared" si="7"/>
        <v>97.880964381720432</v>
      </c>
      <c r="S14" s="259">
        <f t="shared" si="8"/>
        <v>97.873823924731184</v>
      </c>
    </row>
    <row r="15" spans="1:19" s="71" customFormat="1" ht="27.75" customHeight="1" x14ac:dyDescent="0.25">
      <c r="A15" s="242">
        <v>8</v>
      </c>
      <c r="B15" s="242" t="s">
        <v>56</v>
      </c>
      <c r="C15" s="261">
        <v>6</v>
      </c>
      <c r="D15" s="261">
        <v>6</v>
      </c>
      <c r="E15" s="244">
        <v>120</v>
      </c>
      <c r="F15" s="246">
        <v>2.4305555555555556E-2</v>
      </c>
      <c r="G15" s="243">
        <f>'DEC-2019 II '!G15+F15</f>
        <v>2.2187499999999982</v>
      </c>
      <c r="H15" s="243">
        <v>0</v>
      </c>
      <c r="I15" s="243">
        <v>6.2902777777777779</v>
      </c>
      <c r="J15" s="258">
        <f t="shared" si="0"/>
        <v>6.2902777777777779</v>
      </c>
      <c r="K15" s="258">
        <f>'DEC-2019 II '!K15+J15</f>
        <v>11.415277777777778</v>
      </c>
      <c r="L15" s="289">
        <f t="shared" si="1"/>
        <v>6.3145833333333332</v>
      </c>
      <c r="M15" s="259">
        <f t="shared" si="2"/>
        <v>1.0524305555555555</v>
      </c>
      <c r="N15" s="259">
        <f t="shared" si="3"/>
        <v>99.859088759458388</v>
      </c>
      <c r="O15" s="259">
        <f t="shared" si="4"/>
        <v>99.858544280167251</v>
      </c>
      <c r="P15" s="260">
        <f t="shared" si="5"/>
        <v>13.634027777777776</v>
      </c>
      <c r="Q15" s="259">
        <f t="shared" si="6"/>
        <v>2.2723379629629625</v>
      </c>
      <c r="R15" s="259">
        <f t="shared" si="7"/>
        <v>99.744281411788123</v>
      </c>
      <c r="S15" s="259">
        <f t="shared" si="8"/>
        <v>99.694578230784543</v>
      </c>
    </row>
    <row r="16" spans="1:19" s="71" customFormat="1" ht="27.75" customHeight="1" x14ac:dyDescent="0.25">
      <c r="A16" s="242">
        <v>9</v>
      </c>
      <c r="B16" s="242" t="s">
        <v>57</v>
      </c>
      <c r="C16" s="242">
        <v>1</v>
      </c>
      <c r="D16" s="242">
        <v>1</v>
      </c>
      <c r="E16" s="244">
        <v>16</v>
      </c>
      <c r="F16" s="246">
        <v>0.49305555555555558</v>
      </c>
      <c r="G16" s="243">
        <f>'DEC-2019 II '!G16+F16</f>
        <v>6.4374999999999982</v>
      </c>
      <c r="H16" s="243">
        <v>0</v>
      </c>
      <c r="I16" s="243">
        <v>0.89930555555555547</v>
      </c>
      <c r="J16" s="258">
        <f t="shared" si="0"/>
        <v>0.89930555555555547</v>
      </c>
      <c r="K16" s="258">
        <f>'DEC-2019 II '!K16+J16</f>
        <v>16.343750000000004</v>
      </c>
      <c r="L16" s="289">
        <f t="shared" si="1"/>
        <v>1.3923611111111112</v>
      </c>
      <c r="M16" s="259">
        <f t="shared" si="2"/>
        <v>1.3923611111111112</v>
      </c>
      <c r="N16" s="259">
        <f t="shared" si="3"/>
        <v>99.879125597371569</v>
      </c>
      <c r="O16" s="259">
        <f t="shared" si="4"/>
        <v>99.812854689366787</v>
      </c>
      <c r="P16" s="260">
        <f t="shared" si="5"/>
        <v>22.78125</v>
      </c>
      <c r="Q16" s="259">
        <f t="shared" si="6"/>
        <v>22.78125</v>
      </c>
      <c r="R16" s="259">
        <f t="shared" si="7"/>
        <v>97.803259408602145</v>
      </c>
      <c r="S16" s="259">
        <f t="shared" si="8"/>
        <v>96.938004032258064</v>
      </c>
    </row>
    <row r="17" spans="1:19" s="71" customFormat="1" ht="27.75" customHeight="1" x14ac:dyDescent="0.25">
      <c r="A17" s="242">
        <v>10</v>
      </c>
      <c r="B17" s="242" t="s">
        <v>58</v>
      </c>
      <c r="C17" s="242">
        <v>1</v>
      </c>
      <c r="D17" s="242">
        <v>1</v>
      </c>
      <c r="E17" s="244">
        <v>33</v>
      </c>
      <c r="F17" s="246">
        <v>0</v>
      </c>
      <c r="G17" s="243">
        <f>'DEC-2019 II '!G17+F17</f>
        <v>1</v>
      </c>
      <c r="H17" s="243">
        <v>0.4375</v>
      </c>
      <c r="I17" s="243">
        <v>0.1388888888888889</v>
      </c>
      <c r="J17" s="258">
        <f t="shared" si="0"/>
        <v>0.57638888888888884</v>
      </c>
      <c r="K17" s="258">
        <f>'DEC-2019 II '!K17+J17</f>
        <v>14.743055555555557</v>
      </c>
      <c r="L17" s="289">
        <f t="shared" si="1"/>
        <v>0.57638888888888884</v>
      </c>
      <c r="M17" s="259">
        <f t="shared" si="2"/>
        <v>0.57638888888888884</v>
      </c>
      <c r="N17" s="259">
        <f t="shared" si="3"/>
        <v>99.922528375149341</v>
      </c>
      <c r="O17" s="259">
        <f t="shared" si="4"/>
        <v>99.922528375149341</v>
      </c>
      <c r="P17" s="260">
        <f t="shared" si="5"/>
        <v>15.743055555555557</v>
      </c>
      <c r="Q17" s="259">
        <f t="shared" si="6"/>
        <v>15.743055555555557</v>
      </c>
      <c r="R17" s="259">
        <f t="shared" si="7"/>
        <v>98.018406511350065</v>
      </c>
      <c r="S17" s="259">
        <f t="shared" si="8"/>
        <v>97.883997909199536</v>
      </c>
    </row>
    <row r="18" spans="1:19" s="71" customFormat="1" ht="27.75" customHeight="1" x14ac:dyDescent="0.25">
      <c r="A18" s="242">
        <v>11</v>
      </c>
      <c r="B18" s="242" t="s">
        <v>59</v>
      </c>
      <c r="C18" s="242">
        <v>1</v>
      </c>
      <c r="D18" s="242">
        <v>1</v>
      </c>
      <c r="E18" s="244">
        <v>20</v>
      </c>
      <c r="F18" s="246">
        <v>0.54166666666666663</v>
      </c>
      <c r="G18" s="243">
        <f>'DEC-2019 II '!G18+F18</f>
        <v>5.875</v>
      </c>
      <c r="H18" s="243">
        <v>0</v>
      </c>
      <c r="I18" s="243">
        <v>1.0520833333333333</v>
      </c>
      <c r="J18" s="258">
        <f t="shared" si="0"/>
        <v>1.0520833333333333</v>
      </c>
      <c r="K18" s="258">
        <f>'DEC-2019 II '!K18+J18</f>
        <v>1.1006944444444444</v>
      </c>
      <c r="L18" s="289">
        <f t="shared" si="1"/>
        <v>1.59375</v>
      </c>
      <c r="M18" s="259">
        <f t="shared" si="2"/>
        <v>1.59375</v>
      </c>
      <c r="N18" s="259">
        <f t="shared" si="3"/>
        <v>99.85859094982078</v>
      </c>
      <c r="O18" s="259">
        <f t="shared" si="4"/>
        <v>99.785786290322577</v>
      </c>
      <c r="P18" s="260">
        <f t="shared" si="5"/>
        <v>6.9756944444444446</v>
      </c>
      <c r="Q18" s="259">
        <f t="shared" si="6"/>
        <v>6.9756944444444446</v>
      </c>
      <c r="R18" s="259">
        <f t="shared" si="7"/>
        <v>99.852057198327358</v>
      </c>
      <c r="S18" s="259">
        <f t="shared" si="8"/>
        <v>99.062406660692943</v>
      </c>
    </row>
    <row r="19" spans="1:19" s="71" customFormat="1" ht="27.75" customHeight="1" x14ac:dyDescent="0.25">
      <c r="A19" s="242">
        <v>12</v>
      </c>
      <c r="B19" s="242" t="s">
        <v>60</v>
      </c>
      <c r="C19" s="242">
        <v>1</v>
      </c>
      <c r="D19" s="242">
        <v>1</v>
      </c>
      <c r="E19" s="244">
        <v>34</v>
      </c>
      <c r="F19" s="246">
        <v>0</v>
      </c>
      <c r="G19" s="243">
        <f>'DEC-2019 II '!G19+F19</f>
        <v>1</v>
      </c>
      <c r="H19" s="243">
        <v>0</v>
      </c>
      <c r="I19" s="243">
        <v>0.58750000000000002</v>
      </c>
      <c r="J19" s="258">
        <f t="shared" si="0"/>
        <v>0.58750000000000002</v>
      </c>
      <c r="K19" s="258">
        <f>'DEC-2019 II '!K19+J19</f>
        <v>42.990277777777777</v>
      </c>
      <c r="L19" s="289">
        <f t="shared" si="1"/>
        <v>0.58750000000000002</v>
      </c>
      <c r="M19" s="259">
        <f t="shared" si="2"/>
        <v>0.58750000000000002</v>
      </c>
      <c r="N19" s="259">
        <f t="shared" si="3"/>
        <v>99.92103494623656</v>
      </c>
      <c r="O19" s="259">
        <f t="shared" si="4"/>
        <v>99.92103494623656</v>
      </c>
      <c r="P19" s="260">
        <f t="shared" si="5"/>
        <v>43.990277777777777</v>
      </c>
      <c r="Q19" s="259">
        <f t="shared" si="6"/>
        <v>43.990277777777777</v>
      </c>
      <c r="R19" s="259">
        <f t="shared" si="7"/>
        <v>94.221736857825562</v>
      </c>
      <c r="S19" s="259">
        <f t="shared" si="8"/>
        <v>94.087328255675033</v>
      </c>
    </row>
    <row r="20" spans="1:19" s="71" customFormat="1" ht="27.75" customHeight="1" x14ac:dyDescent="0.25">
      <c r="A20" s="242">
        <v>13</v>
      </c>
      <c r="B20" s="242" t="s">
        <v>61</v>
      </c>
      <c r="C20" s="242">
        <v>2</v>
      </c>
      <c r="D20" s="242">
        <v>2</v>
      </c>
      <c r="E20" s="244">
        <v>54</v>
      </c>
      <c r="F20" s="246">
        <v>8.3333333333333329E-2</v>
      </c>
      <c r="G20" s="243">
        <f>'DEC-2019 II '!G20+F20</f>
        <v>1.7499999999999993</v>
      </c>
      <c r="H20" s="243">
        <v>0.93055555555555547</v>
      </c>
      <c r="I20" s="243">
        <v>1.8229166666666667</v>
      </c>
      <c r="J20" s="258">
        <f t="shared" si="0"/>
        <v>2.7534722222222223</v>
      </c>
      <c r="K20" s="258">
        <f>'DEC-2019 II '!K20+J20</f>
        <v>20.718749999999996</v>
      </c>
      <c r="L20" s="289">
        <f t="shared" si="1"/>
        <v>2.8368055555555558</v>
      </c>
      <c r="M20" s="259">
        <f t="shared" si="2"/>
        <v>1.4184027777777779</v>
      </c>
      <c r="N20" s="259">
        <f t="shared" si="3"/>
        <v>99.814954823775395</v>
      </c>
      <c r="O20" s="259">
        <f t="shared" si="4"/>
        <v>99.809354465352442</v>
      </c>
      <c r="P20" s="260">
        <f t="shared" si="5"/>
        <v>22.468749999999996</v>
      </c>
      <c r="Q20" s="259">
        <f t="shared" si="6"/>
        <v>11.234374999999998</v>
      </c>
      <c r="R20" s="259">
        <f t="shared" si="7"/>
        <v>98.607610887096769</v>
      </c>
      <c r="S20" s="259">
        <f t="shared" si="8"/>
        <v>98.490003360215056</v>
      </c>
    </row>
    <row r="21" spans="1:19" s="71" customFormat="1" ht="27.75" customHeight="1" x14ac:dyDescent="0.25">
      <c r="A21" s="242">
        <v>14</v>
      </c>
      <c r="B21" s="242" t="s">
        <v>62</v>
      </c>
      <c r="C21" s="242">
        <v>6</v>
      </c>
      <c r="D21" s="242">
        <v>6</v>
      </c>
      <c r="E21" s="244">
        <v>69</v>
      </c>
      <c r="F21" s="246">
        <v>0.16666666666666666</v>
      </c>
      <c r="G21" s="243">
        <f>'DEC-2019 II '!G21+F21</f>
        <v>6.5000000000000027</v>
      </c>
      <c r="H21" s="243">
        <v>0.77430555555555547</v>
      </c>
      <c r="I21" s="243">
        <v>1.2256944444444444</v>
      </c>
      <c r="J21" s="258">
        <f t="shared" si="0"/>
        <v>2</v>
      </c>
      <c r="K21" s="258">
        <f>'DEC-2019 II '!K21+J21</f>
        <v>27.430555555555554</v>
      </c>
      <c r="L21" s="289">
        <f t="shared" si="1"/>
        <v>2.1666666666666665</v>
      </c>
      <c r="M21" s="259">
        <f t="shared" si="2"/>
        <v>0.3611111111111111</v>
      </c>
      <c r="N21" s="259">
        <f t="shared" si="3"/>
        <v>99.95519713261649</v>
      </c>
      <c r="O21" s="259">
        <f t="shared" si="4"/>
        <v>99.951463560334517</v>
      </c>
      <c r="P21" s="260">
        <f t="shared" si="5"/>
        <v>33.930555555555557</v>
      </c>
      <c r="Q21" s="259">
        <f t="shared" si="6"/>
        <v>5.6550925925925926</v>
      </c>
      <c r="R21" s="259">
        <f t="shared" si="7"/>
        <v>99.385516228594184</v>
      </c>
      <c r="S21" s="259">
        <f t="shared" si="8"/>
        <v>99.239906909597764</v>
      </c>
    </row>
    <row r="22" spans="1:19" s="71" customFormat="1" ht="27.75" customHeight="1" x14ac:dyDescent="0.25">
      <c r="A22" s="242">
        <v>15</v>
      </c>
      <c r="B22" s="242" t="s">
        <v>63</v>
      </c>
      <c r="C22" s="247">
        <v>1</v>
      </c>
      <c r="D22" s="242">
        <v>1</v>
      </c>
      <c r="E22" s="262">
        <v>49</v>
      </c>
      <c r="F22" s="246">
        <v>0.1013888888888889</v>
      </c>
      <c r="G22" s="243">
        <f>'DEC-2019 II '!G22+F22</f>
        <v>1.6090277777777782</v>
      </c>
      <c r="H22" s="246">
        <v>0.84722222222222221</v>
      </c>
      <c r="I22" s="246">
        <v>6.0416666666666667E-2</v>
      </c>
      <c r="J22" s="258">
        <f t="shared" si="0"/>
        <v>0.90763888888888888</v>
      </c>
      <c r="K22" s="258">
        <f>'DEC-2019 II '!K22+J22</f>
        <v>7.0362499999999999</v>
      </c>
      <c r="L22" s="289">
        <f t="shared" si="1"/>
        <v>1.0090277777777779</v>
      </c>
      <c r="M22" s="259">
        <f t="shared" si="2"/>
        <v>1.0090277777777779</v>
      </c>
      <c r="N22" s="259">
        <f t="shared" si="3"/>
        <v>99.878005525686973</v>
      </c>
      <c r="O22" s="259">
        <f t="shared" si="4"/>
        <v>99.864377986857832</v>
      </c>
      <c r="P22" s="260">
        <f t="shared" si="5"/>
        <v>8.6452777777777783</v>
      </c>
      <c r="Q22" s="259">
        <f t="shared" si="6"/>
        <v>8.6452777777777783</v>
      </c>
      <c r="R22" s="259">
        <f t="shared" si="7"/>
        <v>99.054267473118287</v>
      </c>
      <c r="S22" s="259">
        <f t="shared" si="8"/>
        <v>98.838000298685785</v>
      </c>
    </row>
    <row r="23" spans="1:19" s="71" customFormat="1" ht="27.75" customHeight="1" x14ac:dyDescent="0.25">
      <c r="A23" s="242">
        <v>16</v>
      </c>
      <c r="B23" s="242" t="s">
        <v>64</v>
      </c>
      <c r="C23" s="247">
        <v>1</v>
      </c>
      <c r="D23" s="242">
        <v>1</v>
      </c>
      <c r="E23" s="262">
        <v>19</v>
      </c>
      <c r="F23" s="246">
        <v>0.101388888888889</v>
      </c>
      <c r="G23" s="243">
        <f>'DEC-2019 II '!G23+F23</f>
        <v>2.4819444444444447</v>
      </c>
      <c r="H23" s="246">
        <v>0.3298611111111111</v>
      </c>
      <c r="I23" s="246">
        <v>6.25E-2</v>
      </c>
      <c r="J23" s="258">
        <f t="shared" si="0"/>
        <v>0.3923611111111111</v>
      </c>
      <c r="K23" s="258">
        <f>'DEC-2019 II '!K23+J23</f>
        <v>6.6781944444444443</v>
      </c>
      <c r="L23" s="289">
        <f t="shared" si="1"/>
        <v>0.49375000000000013</v>
      </c>
      <c r="M23" s="259">
        <f t="shared" si="2"/>
        <v>0.49375000000000013</v>
      </c>
      <c r="N23" s="259">
        <f t="shared" si="3"/>
        <v>99.947263291517331</v>
      </c>
      <c r="O23" s="259">
        <f t="shared" si="4"/>
        <v>99.933635752688176</v>
      </c>
      <c r="P23" s="260">
        <f t="shared" si="5"/>
        <v>9.1601388888888895</v>
      </c>
      <c r="Q23" s="259">
        <f t="shared" si="6"/>
        <v>9.1601388888888895</v>
      </c>
      <c r="R23" s="259">
        <f t="shared" si="7"/>
        <v>99.102393219832734</v>
      </c>
      <c r="S23" s="259">
        <f t="shared" si="8"/>
        <v>98.768798536439661</v>
      </c>
    </row>
    <row r="24" spans="1:19" s="71" customFormat="1" ht="27.75" customHeight="1" x14ac:dyDescent="0.25">
      <c r="A24" s="242">
        <v>17</v>
      </c>
      <c r="B24" s="242" t="s">
        <v>65</v>
      </c>
      <c r="C24" s="247">
        <v>2</v>
      </c>
      <c r="D24" s="242">
        <v>2</v>
      </c>
      <c r="E24" s="262">
        <v>66</v>
      </c>
      <c r="F24" s="246">
        <v>7.2916666666666671E-2</v>
      </c>
      <c r="G24" s="243">
        <f>'DEC-2019 II '!G24+F24</f>
        <v>2.598611111111111</v>
      </c>
      <c r="H24" s="246">
        <v>3.3833333333333333</v>
      </c>
      <c r="I24" s="246">
        <v>0.24236111111111111</v>
      </c>
      <c r="J24" s="258">
        <f t="shared" si="0"/>
        <v>3.6256944444444446</v>
      </c>
      <c r="K24" s="258">
        <f>'DEC-2019 II '!K24+J24</f>
        <v>27.277777777777775</v>
      </c>
      <c r="L24" s="289">
        <f t="shared" si="1"/>
        <v>3.6986111111111111</v>
      </c>
      <c r="M24" s="259">
        <f t="shared" si="2"/>
        <v>1.8493055555555555</v>
      </c>
      <c r="N24" s="259">
        <f t="shared" si="3"/>
        <v>99.756337738948631</v>
      </c>
      <c r="O24" s="259">
        <f t="shared" si="4"/>
        <v>99.751437425328547</v>
      </c>
      <c r="P24" s="260">
        <f t="shared" si="5"/>
        <v>29.876388888888886</v>
      </c>
      <c r="Q24" s="259">
        <f t="shared" si="6"/>
        <v>14.938194444444443</v>
      </c>
      <c r="R24" s="259">
        <f t="shared" si="7"/>
        <v>98.166816009557948</v>
      </c>
      <c r="S24" s="259">
        <f t="shared" si="8"/>
        <v>97.992178166069309</v>
      </c>
    </row>
    <row r="25" spans="1:19" s="71" customFormat="1" ht="27.75" customHeight="1" x14ac:dyDescent="0.25">
      <c r="A25" s="242">
        <v>18</v>
      </c>
      <c r="B25" s="242" t="s">
        <v>66</v>
      </c>
      <c r="C25" s="247">
        <v>4</v>
      </c>
      <c r="D25" s="242">
        <v>4</v>
      </c>
      <c r="E25" s="263">
        <v>31</v>
      </c>
      <c r="F25" s="251">
        <v>0.34</v>
      </c>
      <c r="G25" s="243">
        <f>'DEC-2019 II '!G25+F25</f>
        <v>8.8979999999999997</v>
      </c>
      <c r="H25" s="251">
        <v>2.1</v>
      </c>
      <c r="I25" s="251">
        <v>2.7</v>
      </c>
      <c r="J25" s="258">
        <f t="shared" si="0"/>
        <v>4.8000000000000007</v>
      </c>
      <c r="K25" s="258">
        <f>'DEC-2019 II '!K25+J25</f>
        <v>56.191000000000003</v>
      </c>
      <c r="L25" s="289">
        <f t="shared" si="1"/>
        <v>5.1400000000000006</v>
      </c>
      <c r="M25" s="259">
        <f t="shared" si="2"/>
        <v>1.2850000000000001</v>
      </c>
      <c r="N25" s="259">
        <f t="shared" si="3"/>
        <v>99.838709677419345</v>
      </c>
      <c r="O25" s="259">
        <f t="shared" si="4"/>
        <v>99.82728494623656</v>
      </c>
      <c r="P25" s="260">
        <f t="shared" si="5"/>
        <v>65.088999999999999</v>
      </c>
      <c r="Q25" s="259">
        <f t="shared" si="6"/>
        <v>16.27225</v>
      </c>
      <c r="R25" s="259">
        <f t="shared" si="7"/>
        <v>98.111861559139797</v>
      </c>
      <c r="S25" s="259">
        <f t="shared" si="8"/>
        <v>97.812869623655899</v>
      </c>
    </row>
    <row r="26" spans="1:19" s="71" customFormat="1" ht="27.75" customHeight="1" x14ac:dyDescent="0.25">
      <c r="A26" s="242">
        <v>19</v>
      </c>
      <c r="B26" s="242" t="s">
        <v>67</v>
      </c>
      <c r="C26" s="244">
        <v>2</v>
      </c>
      <c r="D26" s="242">
        <v>2</v>
      </c>
      <c r="E26" s="263">
        <v>15</v>
      </c>
      <c r="F26" s="251">
        <v>0.26</v>
      </c>
      <c r="G26" s="243">
        <f>'DEC-2019 II '!G26+F26</f>
        <v>5.8689999999999989</v>
      </c>
      <c r="H26" s="251">
        <v>0.9</v>
      </c>
      <c r="I26" s="251">
        <v>1.9</v>
      </c>
      <c r="J26" s="258">
        <f t="shared" si="0"/>
        <v>2.8</v>
      </c>
      <c r="K26" s="258">
        <f>'DEC-2019 II '!K26+J26</f>
        <v>30.525000000000002</v>
      </c>
      <c r="L26" s="289">
        <f t="shared" si="1"/>
        <v>3.0599999999999996</v>
      </c>
      <c r="M26" s="259">
        <f t="shared" si="2"/>
        <v>1.5299999999999998</v>
      </c>
      <c r="N26" s="259">
        <f t="shared" si="3"/>
        <v>99.811827956989248</v>
      </c>
      <c r="O26" s="259">
        <f t="shared" si="4"/>
        <v>99.79435483870968</v>
      </c>
      <c r="P26" s="260">
        <f t="shared" si="5"/>
        <v>36.393999999999998</v>
      </c>
      <c r="Q26" s="259">
        <f t="shared" si="6"/>
        <v>18.196999999999999</v>
      </c>
      <c r="R26" s="259">
        <f t="shared" si="7"/>
        <v>97.948588709677409</v>
      </c>
      <c r="S26" s="259">
        <f t="shared" si="8"/>
        <v>97.554166666666674</v>
      </c>
    </row>
    <row r="27" spans="1:19" s="71" customFormat="1" ht="27.75" customHeight="1" x14ac:dyDescent="0.25">
      <c r="A27" s="242">
        <v>19</v>
      </c>
      <c r="B27" s="242" t="s">
        <v>68</v>
      </c>
      <c r="C27" s="247">
        <v>6</v>
      </c>
      <c r="D27" s="242">
        <v>6</v>
      </c>
      <c r="E27" s="244">
        <v>54</v>
      </c>
      <c r="F27" s="251">
        <v>0.49</v>
      </c>
      <c r="G27" s="243">
        <f>'DEC-2019 II '!G27+F27</f>
        <v>11.973999999999998</v>
      </c>
      <c r="H27" s="251">
        <v>2.8</v>
      </c>
      <c r="I27" s="251">
        <v>3.1</v>
      </c>
      <c r="J27" s="258">
        <f t="shared" si="0"/>
        <v>5.9</v>
      </c>
      <c r="K27" s="258">
        <f>'DEC-2019 II '!K27+J27</f>
        <v>68.933000000000007</v>
      </c>
      <c r="L27" s="289">
        <f t="shared" si="1"/>
        <v>6.3900000000000006</v>
      </c>
      <c r="M27" s="259">
        <f t="shared" si="2"/>
        <v>1.0650000000000002</v>
      </c>
      <c r="N27" s="259">
        <f t="shared" si="3"/>
        <v>99.867831541218649</v>
      </c>
      <c r="O27" s="259">
        <f t="shared" si="4"/>
        <v>99.85685483870968</v>
      </c>
      <c r="P27" s="260">
        <f t="shared" si="5"/>
        <v>80.907000000000011</v>
      </c>
      <c r="Q27" s="259">
        <f t="shared" si="6"/>
        <v>13.484500000000002</v>
      </c>
      <c r="R27" s="259">
        <f t="shared" si="7"/>
        <v>98.455801971326167</v>
      </c>
      <c r="S27" s="259">
        <f t="shared" si="8"/>
        <v>98.187567204301075</v>
      </c>
    </row>
    <row r="28" spans="1:19" s="71" customFormat="1" ht="27.75" customHeight="1" x14ac:dyDescent="0.25">
      <c r="A28" s="242">
        <v>20</v>
      </c>
      <c r="B28" s="242" t="s">
        <v>69</v>
      </c>
      <c r="C28" s="247">
        <v>5</v>
      </c>
      <c r="D28" s="247">
        <v>5</v>
      </c>
      <c r="E28" s="244">
        <v>100</v>
      </c>
      <c r="F28" s="251">
        <v>1.0416666666666666E-2</v>
      </c>
      <c r="G28" s="243">
        <f>'DEC-2019 II '!G28+F28</f>
        <v>1.8729166666666666</v>
      </c>
      <c r="H28" s="251">
        <v>1.6527777777777777</v>
      </c>
      <c r="I28" s="251">
        <v>0.76041666666666663</v>
      </c>
      <c r="J28" s="258">
        <f t="shared" si="0"/>
        <v>2.4131944444444442</v>
      </c>
      <c r="K28" s="258">
        <f>'DEC-2019 II '!K28+J28</f>
        <v>86.293055555555554</v>
      </c>
      <c r="L28" s="289">
        <f t="shared" si="1"/>
        <v>2.4236111111111107</v>
      </c>
      <c r="M28" s="259">
        <f t="shared" si="2"/>
        <v>0.48472222222222217</v>
      </c>
      <c r="N28" s="259">
        <f t="shared" si="3"/>
        <v>99.935129181600956</v>
      </c>
      <c r="O28" s="259">
        <f t="shared" si="4"/>
        <v>99.9348491636798</v>
      </c>
      <c r="P28" s="260">
        <f t="shared" si="5"/>
        <v>88.165972222222223</v>
      </c>
      <c r="Q28" s="259">
        <f t="shared" si="6"/>
        <v>17.633194444444445</v>
      </c>
      <c r="R28" s="259">
        <f t="shared" si="7"/>
        <v>97.680294205495827</v>
      </c>
      <c r="S28" s="259">
        <f t="shared" si="8"/>
        <v>97.629946983273598</v>
      </c>
    </row>
    <row r="29" spans="1:19" s="71" customFormat="1" ht="27.75" customHeight="1" x14ac:dyDescent="0.25">
      <c r="A29" s="242">
        <v>21</v>
      </c>
      <c r="B29" s="242" t="s">
        <v>70</v>
      </c>
      <c r="C29" s="247">
        <v>2</v>
      </c>
      <c r="D29" s="247">
        <v>2</v>
      </c>
      <c r="E29" s="244">
        <v>96</v>
      </c>
      <c r="F29" s="251">
        <v>2.013888888888889E-2</v>
      </c>
      <c r="G29" s="243">
        <f>'DEC-2019 II '!G29+F29</f>
        <v>1.4777777777777779</v>
      </c>
      <c r="H29" s="251">
        <v>6.5277777777777782E-2</v>
      </c>
      <c r="I29" s="251">
        <v>0.92638888888888893</v>
      </c>
      <c r="J29" s="258">
        <f t="shared" si="0"/>
        <v>0.9916666666666667</v>
      </c>
      <c r="K29" s="258">
        <f>'DEC-2019 II '!K29+J29</f>
        <v>17.654166666666665</v>
      </c>
      <c r="L29" s="289">
        <f t="shared" si="1"/>
        <v>1.0118055555555556</v>
      </c>
      <c r="M29" s="259">
        <f t="shared" si="2"/>
        <v>0.50590277777777781</v>
      </c>
      <c r="N29" s="259">
        <f t="shared" si="3"/>
        <v>99.933355734767034</v>
      </c>
      <c r="O29" s="259">
        <f t="shared" si="4"/>
        <v>99.93200231481481</v>
      </c>
      <c r="P29" s="260">
        <f t="shared" si="5"/>
        <v>19.131944444444443</v>
      </c>
      <c r="Q29" s="259">
        <f t="shared" si="6"/>
        <v>9.5659722222222214</v>
      </c>
      <c r="R29" s="259">
        <f t="shared" si="7"/>
        <v>98.813564068100362</v>
      </c>
      <c r="S29" s="259">
        <f t="shared" si="8"/>
        <v>98.714251045400246</v>
      </c>
    </row>
    <row r="30" spans="1:19" s="71" customFormat="1" ht="27.75" customHeight="1" x14ac:dyDescent="0.25">
      <c r="A30" s="242">
        <v>22</v>
      </c>
      <c r="B30" s="242" t="s">
        <v>71</v>
      </c>
      <c r="C30" s="242">
        <v>1</v>
      </c>
      <c r="D30" s="247">
        <v>1</v>
      </c>
      <c r="E30" s="244">
        <v>64</v>
      </c>
      <c r="F30" s="251">
        <v>0</v>
      </c>
      <c r="G30" s="243">
        <f>'DEC-2019 II '!G30+F30</f>
        <v>0.44236111111111115</v>
      </c>
      <c r="H30" s="251">
        <v>0.44097222222222227</v>
      </c>
      <c r="I30" s="251">
        <v>0.13125000000000001</v>
      </c>
      <c r="J30" s="258">
        <f t="shared" si="0"/>
        <v>0.5722222222222223</v>
      </c>
      <c r="K30" s="258">
        <f>'DEC-2019 II '!K30+J30</f>
        <v>14.75625</v>
      </c>
      <c r="L30" s="289">
        <f t="shared" si="1"/>
        <v>0.5722222222222223</v>
      </c>
      <c r="M30" s="259">
        <f t="shared" si="2"/>
        <v>0.5722222222222223</v>
      </c>
      <c r="N30" s="259">
        <f t="shared" si="3"/>
        <v>99.923088410991639</v>
      </c>
      <c r="O30" s="259">
        <f t="shared" si="4"/>
        <v>99.923088410991639</v>
      </c>
      <c r="P30" s="260">
        <f t="shared" si="5"/>
        <v>15.198611111111111</v>
      </c>
      <c r="Q30" s="259">
        <f t="shared" si="6"/>
        <v>15.198611111111111</v>
      </c>
      <c r="R30" s="259">
        <f t="shared" si="7"/>
        <v>98.016633064516128</v>
      </c>
      <c r="S30" s="259">
        <f t="shared" si="8"/>
        <v>97.957175925925924</v>
      </c>
    </row>
    <row r="31" spans="1:19" s="71" customFormat="1" ht="27.75" customHeight="1" x14ac:dyDescent="0.25">
      <c r="A31" s="242">
        <v>23</v>
      </c>
      <c r="B31" s="242" t="s">
        <v>72</v>
      </c>
      <c r="C31" s="242">
        <v>2</v>
      </c>
      <c r="D31" s="247">
        <v>2</v>
      </c>
      <c r="E31" s="244">
        <v>97</v>
      </c>
      <c r="F31" s="251">
        <v>8.3333333333333329E-2</v>
      </c>
      <c r="G31" s="243">
        <f>'DEC-2019 II '!G31+F31</f>
        <v>1.2187499999999998</v>
      </c>
      <c r="H31" s="251">
        <v>1.9097222222222223</v>
      </c>
      <c r="I31" s="251">
        <v>5.9027777777777783E-2</v>
      </c>
      <c r="J31" s="258">
        <f t="shared" si="0"/>
        <v>1.96875</v>
      </c>
      <c r="K31" s="258">
        <f>'DEC-2019 II '!K31+J31</f>
        <v>21.232638888888886</v>
      </c>
      <c r="L31" s="289">
        <f t="shared" si="1"/>
        <v>2.0520833333333335</v>
      </c>
      <c r="M31" s="259">
        <f t="shared" si="2"/>
        <v>1.0260416666666667</v>
      </c>
      <c r="N31" s="259">
        <f t="shared" si="3"/>
        <v>99.867691532258064</v>
      </c>
      <c r="O31" s="259">
        <f t="shared" si="4"/>
        <v>99.862091173835125</v>
      </c>
      <c r="P31" s="260">
        <f t="shared" si="5"/>
        <v>22.451388888888886</v>
      </c>
      <c r="Q31" s="259">
        <f t="shared" si="6"/>
        <v>11.225694444444443</v>
      </c>
      <c r="R31" s="259">
        <f t="shared" si="7"/>
        <v>98.573075343488654</v>
      </c>
      <c r="S31" s="259">
        <f t="shared" si="8"/>
        <v>98.491170101553152</v>
      </c>
    </row>
    <row r="32" spans="1:19" s="71" customFormat="1" ht="27.75" customHeight="1" x14ac:dyDescent="0.25">
      <c r="A32" s="242">
        <v>24</v>
      </c>
      <c r="B32" s="242" t="s">
        <v>73</v>
      </c>
      <c r="C32" s="242">
        <v>1</v>
      </c>
      <c r="D32" s="244">
        <v>1</v>
      </c>
      <c r="E32" s="244">
        <v>78</v>
      </c>
      <c r="F32" s="251">
        <v>4.8611111111111112E-2</v>
      </c>
      <c r="G32" s="243">
        <f>'DEC-2019 II '!G32+F32</f>
        <v>1.7729166666666667</v>
      </c>
      <c r="H32" s="251">
        <v>0.96458333333333324</v>
      </c>
      <c r="I32" s="251">
        <v>8.7500000000000008E-2</v>
      </c>
      <c r="J32" s="258">
        <f t="shared" si="0"/>
        <v>1.0520833333333333</v>
      </c>
      <c r="K32" s="258">
        <f>'DEC-2019 II '!K32+J32</f>
        <v>10.766666666666667</v>
      </c>
      <c r="L32" s="289">
        <f t="shared" si="1"/>
        <v>1.1006944444444444</v>
      </c>
      <c r="M32" s="259">
        <f t="shared" si="2"/>
        <v>1.1006944444444444</v>
      </c>
      <c r="N32" s="259">
        <f t="shared" si="3"/>
        <v>99.85859094982078</v>
      </c>
      <c r="O32" s="259">
        <f t="shared" si="4"/>
        <v>99.852057198327358</v>
      </c>
      <c r="P32" s="260">
        <f t="shared" si="5"/>
        <v>12.539583333333335</v>
      </c>
      <c r="Q32" s="259">
        <f t="shared" si="6"/>
        <v>12.539583333333335</v>
      </c>
      <c r="R32" s="259">
        <f t="shared" si="7"/>
        <v>98.552867383512549</v>
      </c>
      <c r="S32" s="259">
        <f t="shared" si="8"/>
        <v>98.31457213261649</v>
      </c>
    </row>
    <row r="33" spans="1:21" s="71" customFormat="1" ht="27.75" customHeight="1" x14ac:dyDescent="0.25">
      <c r="A33" s="242">
        <v>25</v>
      </c>
      <c r="B33" s="242" t="s">
        <v>74</v>
      </c>
      <c r="C33" s="278">
        <v>4</v>
      </c>
      <c r="D33" s="278">
        <v>4</v>
      </c>
      <c r="E33" s="278">
        <v>183</v>
      </c>
      <c r="F33" s="248">
        <v>5.5555555555555552E-2</v>
      </c>
      <c r="G33" s="243">
        <f>'DEC-2019 II '!G33+F33</f>
        <v>0.48888888888888893</v>
      </c>
      <c r="H33" s="264">
        <v>2.4618055555555558</v>
      </c>
      <c r="I33" s="251">
        <v>0.3888888888888889</v>
      </c>
      <c r="J33" s="258">
        <f t="shared" si="0"/>
        <v>2.8506944444444446</v>
      </c>
      <c r="K33" s="258">
        <f>'DEC-2019 II '!K33+J33</f>
        <v>58.97847222222223</v>
      </c>
      <c r="L33" s="289">
        <f t="shared" si="1"/>
        <v>2.90625</v>
      </c>
      <c r="M33" s="259">
        <f t="shared" si="2"/>
        <v>0.7265625</v>
      </c>
      <c r="N33" s="259">
        <f t="shared" si="3"/>
        <v>99.90421053614098</v>
      </c>
      <c r="O33" s="259">
        <f t="shared" si="4"/>
        <v>99.90234375</v>
      </c>
      <c r="P33" s="260">
        <f t="shared" si="5"/>
        <v>59.467361111111117</v>
      </c>
      <c r="Q33" s="259">
        <f t="shared" si="6"/>
        <v>14.866840277777779</v>
      </c>
      <c r="R33" s="259">
        <f t="shared" si="7"/>
        <v>98.018196497909202</v>
      </c>
      <c r="S33" s="259">
        <f t="shared" si="8"/>
        <v>98.00176877986857</v>
      </c>
    </row>
    <row r="34" spans="1:21" s="71" customFormat="1" ht="27.75" customHeight="1" x14ac:dyDescent="0.25">
      <c r="A34" s="242">
        <v>26</v>
      </c>
      <c r="B34" s="242" t="s">
        <v>75</v>
      </c>
      <c r="C34" s="278">
        <v>3</v>
      </c>
      <c r="D34" s="278">
        <v>3</v>
      </c>
      <c r="E34" s="278">
        <v>205</v>
      </c>
      <c r="F34" s="248">
        <v>4.3055555555555562E-2</v>
      </c>
      <c r="G34" s="243">
        <f>'DEC-2019 II '!G34+F34</f>
        <v>0.53472222222222221</v>
      </c>
      <c r="H34" s="264">
        <v>2.6430555555555553</v>
      </c>
      <c r="I34" s="251">
        <v>0.29236111111111113</v>
      </c>
      <c r="J34" s="258">
        <f t="shared" si="0"/>
        <v>2.9354166666666663</v>
      </c>
      <c r="K34" s="258">
        <f>'DEC-2019 II '!K34+J34</f>
        <v>56.84236111111111</v>
      </c>
      <c r="L34" s="289">
        <f t="shared" si="1"/>
        <v>2.978472222222222</v>
      </c>
      <c r="M34" s="259">
        <f t="shared" si="2"/>
        <v>0.99282407407407403</v>
      </c>
      <c r="N34" s="259">
        <f t="shared" si="3"/>
        <v>99.86848491636799</v>
      </c>
      <c r="O34" s="259">
        <f t="shared" si="4"/>
        <v>99.866555904022306</v>
      </c>
      <c r="P34" s="260">
        <f t="shared" si="5"/>
        <v>57.377083333333331</v>
      </c>
      <c r="Q34" s="259">
        <f t="shared" si="6"/>
        <v>19.125694444444445</v>
      </c>
      <c r="R34" s="259">
        <f t="shared" si="7"/>
        <v>97.453299233373158</v>
      </c>
      <c r="S34" s="259">
        <f t="shared" si="8"/>
        <v>97.429342144563918</v>
      </c>
    </row>
    <row r="35" spans="1:21" s="71" customFormat="1" ht="27.75" customHeight="1" x14ac:dyDescent="0.25">
      <c r="A35" s="242">
        <v>27</v>
      </c>
      <c r="B35" s="249" t="s">
        <v>76</v>
      </c>
      <c r="C35" s="247">
        <v>2</v>
      </c>
      <c r="D35" s="266">
        <v>2</v>
      </c>
      <c r="E35" s="266">
        <v>138</v>
      </c>
      <c r="F35" s="267">
        <v>0</v>
      </c>
      <c r="G35" s="243">
        <f>'DEC-2019 II '!G35+F35</f>
        <v>0.23819444444444449</v>
      </c>
      <c r="H35" s="243">
        <v>1.125</v>
      </c>
      <c r="I35" s="243">
        <v>1.5590277777777777</v>
      </c>
      <c r="J35" s="258">
        <f t="shared" si="0"/>
        <v>2.6840277777777777</v>
      </c>
      <c r="K35" s="258">
        <f>'DEC-2019 II '!K35+J35</f>
        <v>34.625</v>
      </c>
      <c r="L35" s="289">
        <f t="shared" si="1"/>
        <v>2.6840277777777777</v>
      </c>
      <c r="M35" s="259">
        <f t="shared" si="2"/>
        <v>1.3420138888888888</v>
      </c>
      <c r="N35" s="259">
        <f t="shared" si="3"/>
        <v>99.819621789127837</v>
      </c>
      <c r="O35" s="259">
        <f t="shared" si="4"/>
        <v>99.819621789127837</v>
      </c>
      <c r="P35" s="260">
        <f t="shared" si="5"/>
        <v>34.863194444444446</v>
      </c>
      <c r="Q35" s="259">
        <f t="shared" si="6"/>
        <v>17.431597222222223</v>
      </c>
      <c r="R35" s="259">
        <f t="shared" si="7"/>
        <v>97.673051075268816</v>
      </c>
      <c r="S35" s="259">
        <f t="shared" si="8"/>
        <v>97.657043384109926</v>
      </c>
    </row>
    <row r="36" spans="1:21" s="71" customFormat="1" ht="27.75" customHeight="1" x14ac:dyDescent="0.25">
      <c r="A36" s="242">
        <v>28</v>
      </c>
      <c r="B36" s="242" t="s">
        <v>77</v>
      </c>
      <c r="C36" s="247">
        <v>3</v>
      </c>
      <c r="D36" s="244">
        <v>3</v>
      </c>
      <c r="E36" s="244">
        <v>80</v>
      </c>
      <c r="F36" s="243">
        <v>0</v>
      </c>
      <c r="G36" s="243">
        <f>'DEC-2019 II '!G36+F36</f>
        <v>0.30833333333333335</v>
      </c>
      <c r="H36" s="243">
        <v>1.3611111111111109</v>
      </c>
      <c r="I36" s="243">
        <v>0.32291666666666669</v>
      </c>
      <c r="J36" s="258">
        <f t="shared" si="0"/>
        <v>1.6840277777777777</v>
      </c>
      <c r="K36" s="258">
        <f>'DEC-2019 II '!K36+J36</f>
        <v>29.982638888888893</v>
      </c>
      <c r="L36" s="289">
        <f t="shared" si="1"/>
        <v>1.6840277777777777</v>
      </c>
      <c r="M36" s="259">
        <f t="shared" si="2"/>
        <v>0.56134259259259256</v>
      </c>
      <c r="N36" s="259">
        <f t="shared" si="3"/>
        <v>99.924550726802067</v>
      </c>
      <c r="O36" s="259">
        <f t="shared" si="4"/>
        <v>99.924550726802067</v>
      </c>
      <c r="P36" s="260">
        <f t="shared" si="5"/>
        <v>30.290972222222226</v>
      </c>
      <c r="Q36" s="259">
        <f t="shared" si="6"/>
        <v>10.096990740740742</v>
      </c>
      <c r="R36" s="259">
        <f t="shared" si="7"/>
        <v>98.656691806053374</v>
      </c>
      <c r="S36" s="259">
        <f t="shared" si="8"/>
        <v>98.642877588610119</v>
      </c>
    </row>
    <row r="37" spans="1:21" s="71" customFormat="1" ht="27.75" customHeight="1" x14ac:dyDescent="0.25">
      <c r="A37" s="242">
        <v>29</v>
      </c>
      <c r="B37" s="242" t="s">
        <v>78</v>
      </c>
      <c r="C37" s="247">
        <v>6</v>
      </c>
      <c r="D37" s="247">
        <v>6</v>
      </c>
      <c r="E37" s="247">
        <v>162</v>
      </c>
      <c r="F37" s="250">
        <v>2.6388888888888889E-2</v>
      </c>
      <c r="G37" s="243">
        <f>'DEC-2019 II '!G37+F37</f>
        <v>0.57569444444444451</v>
      </c>
      <c r="H37" s="250">
        <v>2.6152777777777776</v>
      </c>
      <c r="I37" s="250">
        <v>0.59930555555555554</v>
      </c>
      <c r="J37" s="258">
        <f t="shared" si="0"/>
        <v>3.2145833333333331</v>
      </c>
      <c r="K37" s="258">
        <f>'DEC-2019 II '!K37+J37</f>
        <v>45.329861111111107</v>
      </c>
      <c r="L37" s="289">
        <f t="shared" si="1"/>
        <v>3.2409722222222221</v>
      </c>
      <c r="M37" s="259">
        <f t="shared" si="2"/>
        <v>0.54016203703703702</v>
      </c>
      <c r="N37" s="259">
        <f t="shared" si="3"/>
        <v>99.927988724611708</v>
      </c>
      <c r="O37" s="259">
        <f t="shared" si="4"/>
        <v>99.927397575667072</v>
      </c>
      <c r="P37" s="260">
        <f t="shared" si="5"/>
        <v>45.905555555555551</v>
      </c>
      <c r="Q37" s="259">
        <f t="shared" si="6"/>
        <v>7.6509259259259252</v>
      </c>
      <c r="R37" s="259">
        <f t="shared" si="7"/>
        <v>98.984546122062923</v>
      </c>
      <c r="S37" s="259">
        <f t="shared" si="8"/>
        <v>98.971649741139004</v>
      </c>
    </row>
    <row r="38" spans="1:21" s="71" customFormat="1" ht="27.75" customHeight="1" x14ac:dyDescent="0.25">
      <c r="A38" s="242">
        <v>30</v>
      </c>
      <c r="B38" s="242" t="s">
        <v>79</v>
      </c>
      <c r="C38" s="252">
        <v>11</v>
      </c>
      <c r="D38" s="252">
        <v>11</v>
      </c>
      <c r="E38" s="252">
        <v>217</v>
      </c>
      <c r="F38" s="253">
        <v>1.2570023148148148</v>
      </c>
      <c r="G38" s="243">
        <f>'DEC-2019 II '!G38+F38</f>
        <v>1.7903356481481483</v>
      </c>
      <c r="H38" s="254">
        <v>5.6312500000000005</v>
      </c>
      <c r="I38" s="253">
        <v>1.2340277777777777</v>
      </c>
      <c r="J38" s="258">
        <f t="shared" si="0"/>
        <v>6.865277777777778</v>
      </c>
      <c r="K38" s="258">
        <f>'DEC-2019 II '!K38+J38</f>
        <v>127.26180555555555</v>
      </c>
      <c r="L38" s="289">
        <f t="shared" si="1"/>
        <v>8.1222800925925931</v>
      </c>
      <c r="M38" s="259">
        <f t="shared" si="2"/>
        <v>0.73838909932659935</v>
      </c>
      <c r="N38" s="259">
        <f t="shared" si="3"/>
        <v>99.916113419137602</v>
      </c>
      <c r="O38" s="259">
        <f t="shared" si="4"/>
        <v>99.900754153316313</v>
      </c>
      <c r="P38" s="260">
        <f t="shared" si="5"/>
        <v>129.05214120370371</v>
      </c>
      <c r="Q38" s="259">
        <f t="shared" si="6"/>
        <v>11.732012836700337</v>
      </c>
      <c r="R38" s="259">
        <f t="shared" si="7"/>
        <v>98.444992600738573</v>
      </c>
      <c r="S38" s="259">
        <f t="shared" si="8"/>
        <v>98.423116554206942</v>
      </c>
    </row>
    <row r="39" spans="1:21" s="71" customFormat="1" ht="27.75" customHeight="1" x14ac:dyDescent="0.25">
      <c r="A39" s="242">
        <v>31</v>
      </c>
      <c r="B39" s="242" t="s">
        <v>80</v>
      </c>
      <c r="C39" s="244">
        <v>1</v>
      </c>
      <c r="D39" s="244">
        <v>1</v>
      </c>
      <c r="E39" s="244">
        <v>100</v>
      </c>
      <c r="F39" s="251">
        <v>0.30555555555555552</v>
      </c>
      <c r="G39" s="243">
        <f>'DEC-2019 II '!G39+F39</f>
        <v>2.2499999999999996</v>
      </c>
      <c r="H39" s="251">
        <v>0.61875000000000002</v>
      </c>
      <c r="I39" s="251">
        <v>0.68055555555555547</v>
      </c>
      <c r="J39" s="258">
        <f t="shared" si="0"/>
        <v>1.2993055555555555</v>
      </c>
      <c r="K39" s="258">
        <f>'DEC-2019 II '!K39+J39</f>
        <v>12.37638888888889</v>
      </c>
      <c r="L39" s="289">
        <f t="shared" si="1"/>
        <v>1.6048611111111111</v>
      </c>
      <c r="M39" s="259">
        <f t="shared" si="2"/>
        <v>1.6048611111111111</v>
      </c>
      <c r="N39" s="259">
        <f t="shared" si="3"/>
        <v>99.82536215651136</v>
      </c>
      <c r="O39" s="259">
        <f t="shared" si="4"/>
        <v>99.78429286140981</v>
      </c>
      <c r="P39" s="260">
        <f t="shared" si="5"/>
        <v>14.62638888888889</v>
      </c>
      <c r="Q39" s="259">
        <f t="shared" si="6"/>
        <v>14.62638888888889</v>
      </c>
      <c r="R39" s="259">
        <f t="shared" si="7"/>
        <v>98.336506869773004</v>
      </c>
      <c r="S39" s="259">
        <f t="shared" si="8"/>
        <v>98.034087514934285</v>
      </c>
    </row>
    <row r="40" spans="1:21" s="106" customFormat="1" ht="27.75" customHeight="1" x14ac:dyDescent="0.25">
      <c r="A40" s="244">
        <v>32</v>
      </c>
      <c r="B40" s="244" t="s">
        <v>81</v>
      </c>
      <c r="C40" s="244">
        <v>13</v>
      </c>
      <c r="D40" s="244">
        <v>13</v>
      </c>
      <c r="E40" s="244">
        <v>442</v>
      </c>
      <c r="F40" s="243">
        <v>0.35416666666666669</v>
      </c>
      <c r="G40" s="243">
        <f>'DEC-2019 II '!G40+F40</f>
        <v>3.8986111111111117</v>
      </c>
      <c r="H40" s="243">
        <v>7.031944444444445</v>
      </c>
      <c r="I40" s="243">
        <v>0.94236111111111109</v>
      </c>
      <c r="J40" s="258">
        <f t="shared" si="0"/>
        <v>7.9743055555555564</v>
      </c>
      <c r="K40" s="258">
        <f>'DEC-2019 II '!K40+J40</f>
        <v>104.52291666666669</v>
      </c>
      <c r="L40" s="289">
        <f t="shared" si="1"/>
        <v>8.3284722222222225</v>
      </c>
      <c r="M40" s="289">
        <f t="shared" si="2"/>
        <v>0.64065170940170946</v>
      </c>
      <c r="N40" s="259">
        <f t="shared" si="3"/>
        <v>99.917552672088959</v>
      </c>
      <c r="O40" s="259">
        <f t="shared" si="4"/>
        <v>99.913890899273966</v>
      </c>
      <c r="P40" s="290">
        <f t="shared" si="5"/>
        <v>108.4215277777778</v>
      </c>
      <c r="Q40" s="289">
        <f t="shared" si="6"/>
        <v>8.3401175213675227</v>
      </c>
      <c r="R40" s="259">
        <f t="shared" si="7"/>
        <v>98.919324682933549</v>
      </c>
      <c r="S40" s="259">
        <f t="shared" si="8"/>
        <v>98.879016462181781</v>
      </c>
    </row>
    <row r="41" spans="1:21" s="71" customFormat="1" ht="27.75" customHeight="1" x14ac:dyDescent="0.25">
      <c r="A41" s="242">
        <v>33</v>
      </c>
      <c r="B41" s="255" t="s">
        <v>82</v>
      </c>
      <c r="C41" s="247">
        <v>5</v>
      </c>
      <c r="D41" s="255">
        <v>5</v>
      </c>
      <c r="E41" s="268">
        <v>92</v>
      </c>
      <c r="F41" s="269">
        <v>0.16666666666666666</v>
      </c>
      <c r="G41" s="243">
        <f>'DEC-2019 II '!G41+F41</f>
        <v>1.8368055555555556</v>
      </c>
      <c r="H41" s="270">
        <v>0.96111111111111114</v>
      </c>
      <c r="I41" s="270">
        <v>0.66041666666666665</v>
      </c>
      <c r="J41" s="258">
        <f t="shared" si="0"/>
        <v>1.6215277777777777</v>
      </c>
      <c r="K41" s="258">
        <f>'DEC-2019 II '!K41+J41</f>
        <v>27.097222222222221</v>
      </c>
      <c r="L41" s="289">
        <f t="shared" si="1"/>
        <v>1.7881944444444444</v>
      </c>
      <c r="M41" s="259">
        <f t="shared" si="2"/>
        <v>0.3576388888888889</v>
      </c>
      <c r="N41" s="259">
        <f t="shared" si="3"/>
        <v>99.956410543608115</v>
      </c>
      <c r="O41" s="259">
        <f t="shared" si="4"/>
        <v>99.951930256869787</v>
      </c>
      <c r="P41" s="260">
        <f t="shared" si="5"/>
        <v>28.934027777777779</v>
      </c>
      <c r="Q41" s="259">
        <f t="shared" si="6"/>
        <v>5.7868055555555555</v>
      </c>
      <c r="R41" s="259">
        <f t="shared" si="7"/>
        <v>99.271580047789726</v>
      </c>
      <c r="S41" s="259">
        <f t="shared" si="8"/>
        <v>99.222203554360803</v>
      </c>
    </row>
    <row r="42" spans="1:21" s="71" customFormat="1" ht="27.75" customHeight="1" x14ac:dyDescent="0.25">
      <c r="A42" s="242">
        <v>34</v>
      </c>
      <c r="B42" s="242" t="s">
        <v>83</v>
      </c>
      <c r="C42" s="247">
        <v>1</v>
      </c>
      <c r="D42" s="242">
        <v>1</v>
      </c>
      <c r="E42" s="268">
        <v>5</v>
      </c>
      <c r="F42" s="270">
        <v>0.11458333333333333</v>
      </c>
      <c r="G42" s="243">
        <f>'DEC-2019 II '!G42+F42</f>
        <v>1.8090277777777779</v>
      </c>
      <c r="H42" s="270">
        <v>0.19791666666666666</v>
      </c>
      <c r="I42" s="270">
        <v>6.9444444444444441E-3</v>
      </c>
      <c r="J42" s="258">
        <f t="shared" si="0"/>
        <v>0.2048611111111111</v>
      </c>
      <c r="K42" s="258">
        <f>'DEC-2019 II '!K42+J42</f>
        <v>5.0868055555555562</v>
      </c>
      <c r="L42" s="289">
        <f t="shared" si="1"/>
        <v>0.31944444444444442</v>
      </c>
      <c r="M42" s="259">
        <f t="shared" si="2"/>
        <v>0.31944444444444442</v>
      </c>
      <c r="N42" s="259">
        <f t="shared" si="3"/>
        <v>99.972464904420548</v>
      </c>
      <c r="O42" s="259">
        <f t="shared" si="4"/>
        <v>99.957063918757456</v>
      </c>
      <c r="P42" s="260">
        <f t="shared" si="5"/>
        <v>6.8958333333333339</v>
      </c>
      <c r="Q42" s="259">
        <f t="shared" si="6"/>
        <v>6.8958333333333339</v>
      </c>
      <c r="R42" s="259">
        <f t="shared" si="7"/>
        <v>99.316289575866193</v>
      </c>
      <c r="S42" s="259">
        <f t="shared" si="8"/>
        <v>99.073140681003565</v>
      </c>
    </row>
    <row r="43" spans="1:21" s="71" customFormat="1" ht="27.75" customHeight="1" x14ac:dyDescent="0.25">
      <c r="A43" s="242">
        <v>35</v>
      </c>
      <c r="B43" s="242" t="s">
        <v>84</v>
      </c>
      <c r="C43" s="247">
        <v>1</v>
      </c>
      <c r="D43" s="242">
        <v>1</v>
      </c>
      <c r="E43" s="268">
        <v>62</v>
      </c>
      <c r="F43" s="270">
        <v>7.9861111111111105E-2</v>
      </c>
      <c r="G43" s="243">
        <f>'DEC-2019 II '!G43+F43</f>
        <v>0.98472222222222228</v>
      </c>
      <c r="H43" s="270">
        <v>1.5763888888888891</v>
      </c>
      <c r="I43" s="270">
        <v>0.20277777777777781</v>
      </c>
      <c r="J43" s="258">
        <f t="shared" si="0"/>
        <v>1.7791666666666668</v>
      </c>
      <c r="K43" s="258">
        <f>'DEC-2019 II '!K43+J43</f>
        <v>16.833333333333332</v>
      </c>
      <c r="L43" s="289">
        <f t="shared" si="1"/>
        <v>1.8590277777777779</v>
      </c>
      <c r="M43" s="259">
        <f t="shared" si="2"/>
        <v>1.8590277777777779</v>
      </c>
      <c r="N43" s="259">
        <f t="shared" si="3"/>
        <v>99.760864695340501</v>
      </c>
      <c r="O43" s="259">
        <f t="shared" si="4"/>
        <v>99.750130675029865</v>
      </c>
      <c r="P43" s="260">
        <f t="shared" si="5"/>
        <v>17.818055555555553</v>
      </c>
      <c r="Q43" s="259">
        <f t="shared" si="6"/>
        <v>17.818055555555553</v>
      </c>
      <c r="R43" s="259">
        <f t="shared" si="7"/>
        <v>97.737455197132618</v>
      </c>
      <c r="S43" s="259">
        <f t="shared" si="8"/>
        <v>97.605100059737154</v>
      </c>
    </row>
    <row r="44" spans="1:21" s="71" customFormat="1" ht="27.75" customHeight="1" x14ac:dyDescent="0.25">
      <c r="A44" s="242">
        <v>36</v>
      </c>
      <c r="B44" s="242" t="s">
        <v>85</v>
      </c>
      <c r="C44" s="247">
        <v>1</v>
      </c>
      <c r="D44" s="242">
        <v>1</v>
      </c>
      <c r="E44" s="268">
        <v>54</v>
      </c>
      <c r="F44" s="270">
        <v>0.47916666666666702</v>
      </c>
      <c r="G44" s="243">
        <f>'DEC-2019 II '!G44+F44</f>
        <v>2.0736111111111106</v>
      </c>
      <c r="H44" s="270">
        <v>0.39583333333333298</v>
      </c>
      <c r="I44" s="270">
        <v>4.5138888888888902E-2</v>
      </c>
      <c r="J44" s="258">
        <f t="shared" si="0"/>
        <v>0.44097222222222188</v>
      </c>
      <c r="K44" s="258">
        <f>'DEC-2019 II '!K44+J44</f>
        <v>7.3819444444444446</v>
      </c>
      <c r="L44" s="289">
        <f t="shared" si="1"/>
        <v>0.92013888888888884</v>
      </c>
      <c r="M44" s="259">
        <f t="shared" si="2"/>
        <v>0.92013888888888884</v>
      </c>
      <c r="N44" s="259">
        <f t="shared" si="3"/>
        <v>99.940729540023895</v>
      </c>
      <c r="O44" s="259">
        <f t="shared" si="4"/>
        <v>99.876325418160093</v>
      </c>
      <c r="P44" s="260">
        <f t="shared" si="5"/>
        <v>9.4555555555555557</v>
      </c>
      <c r="Q44" s="259">
        <f t="shared" si="6"/>
        <v>9.4555555555555557</v>
      </c>
      <c r="R44" s="259">
        <f t="shared" si="7"/>
        <v>99.007803166069294</v>
      </c>
      <c r="S44" s="259">
        <f t="shared" si="8"/>
        <v>98.72909199522104</v>
      </c>
    </row>
    <row r="45" spans="1:21" s="71" customFormat="1" ht="27.75" customHeight="1" x14ac:dyDescent="0.25">
      <c r="A45" s="242">
        <v>37</v>
      </c>
      <c r="B45" s="242" t="s">
        <v>86</v>
      </c>
      <c r="C45" s="244">
        <v>3</v>
      </c>
      <c r="D45" s="242">
        <v>3</v>
      </c>
      <c r="E45" s="268">
        <v>148</v>
      </c>
      <c r="F45" s="270">
        <v>3.125E-2</v>
      </c>
      <c r="G45" s="243">
        <f>'DEC-2019 II '!G45+F45</f>
        <v>0.62847222222222221</v>
      </c>
      <c r="H45" s="270">
        <v>1.9166666666666667</v>
      </c>
      <c r="I45" s="270">
        <v>0.12152777777777779</v>
      </c>
      <c r="J45" s="258">
        <f t="shared" si="0"/>
        <v>2.0381944444444446</v>
      </c>
      <c r="K45" s="258">
        <f>'DEC-2019 II '!K45+J45</f>
        <v>28.472222222222229</v>
      </c>
      <c r="L45" s="289">
        <f t="shared" si="1"/>
        <v>2.0694444444444446</v>
      </c>
      <c r="M45" s="259">
        <f t="shared" si="2"/>
        <v>0.68981481481481488</v>
      </c>
      <c r="N45" s="259">
        <f t="shared" si="3"/>
        <v>99.908683044603748</v>
      </c>
      <c r="O45" s="259">
        <f t="shared" si="4"/>
        <v>99.90728295499801</v>
      </c>
      <c r="P45" s="260">
        <f t="shared" si="5"/>
        <v>29.10069444444445</v>
      </c>
      <c r="Q45" s="259">
        <f t="shared" si="6"/>
        <v>9.7002314814814827</v>
      </c>
      <c r="R45" s="259">
        <f t="shared" si="7"/>
        <v>98.72436280366388</v>
      </c>
      <c r="S45" s="259">
        <f t="shared" si="8"/>
        <v>98.696205446037439</v>
      </c>
    </row>
    <row r="46" spans="1:21" s="71" customFormat="1" ht="27.75" customHeight="1" x14ac:dyDescent="0.25">
      <c r="A46" s="242">
        <v>38</v>
      </c>
      <c r="B46" s="242" t="s">
        <v>87</v>
      </c>
      <c r="C46" s="244">
        <v>4</v>
      </c>
      <c r="D46" s="242">
        <v>4</v>
      </c>
      <c r="E46" s="268">
        <v>221</v>
      </c>
      <c r="F46" s="270">
        <v>0.67569444444444438</v>
      </c>
      <c r="G46" s="243">
        <f>'DEC-2019 II '!G46+F46</f>
        <v>6.7282175925925927</v>
      </c>
      <c r="H46" s="270">
        <v>3.125</v>
      </c>
      <c r="I46" s="270">
        <v>0.3263888888888889</v>
      </c>
      <c r="J46" s="258">
        <f t="shared" si="0"/>
        <v>3.4513888888888888</v>
      </c>
      <c r="K46" s="258">
        <f>'DEC-2019 II '!K46+J46</f>
        <v>32.225000000000001</v>
      </c>
      <c r="L46" s="289">
        <f t="shared" si="1"/>
        <v>4.1270833333333332</v>
      </c>
      <c r="M46" s="259">
        <f t="shared" si="2"/>
        <v>1.0317708333333333</v>
      </c>
      <c r="N46" s="259">
        <f t="shared" si="3"/>
        <v>99.884025910991653</v>
      </c>
      <c r="O46" s="259">
        <f t="shared" si="4"/>
        <v>99.861321124551978</v>
      </c>
      <c r="P46" s="260">
        <f t="shared" si="5"/>
        <v>38.953217592592594</v>
      </c>
      <c r="Q46" s="259">
        <f t="shared" si="6"/>
        <v>9.7383043981481485</v>
      </c>
      <c r="R46" s="259">
        <f t="shared" si="7"/>
        <v>98.917170698924735</v>
      </c>
      <c r="S46" s="259">
        <f t="shared" si="8"/>
        <v>98.691088118528484</v>
      </c>
    </row>
    <row r="47" spans="1:21" s="71" customFormat="1" ht="27.75" customHeight="1" x14ac:dyDescent="0.25">
      <c r="A47" s="242">
        <v>39</v>
      </c>
      <c r="B47" s="242" t="s">
        <v>88</v>
      </c>
      <c r="C47" s="247">
        <v>23</v>
      </c>
      <c r="D47" s="11">
        <v>23</v>
      </c>
      <c r="E47" s="19">
        <v>781</v>
      </c>
      <c r="F47" s="270">
        <v>2.3576388888888888</v>
      </c>
      <c r="G47" s="243">
        <f>'DEC-2019 II '!G47+F47</f>
        <v>42.120370370370367</v>
      </c>
      <c r="H47" s="270">
        <v>15.97013888888889</v>
      </c>
      <c r="I47" s="270">
        <v>8.6812500000000004</v>
      </c>
      <c r="J47" s="270">
        <f t="shared" si="0"/>
        <v>24.651388888888889</v>
      </c>
      <c r="K47" s="270">
        <f>'DEC-2019 II '!K47+J47</f>
        <v>519.07013888888901</v>
      </c>
      <c r="L47" s="289">
        <f t="shared" si="1"/>
        <v>27.009027777777778</v>
      </c>
      <c r="M47" s="259">
        <f t="shared" si="2"/>
        <v>1.1743055555555555</v>
      </c>
      <c r="N47" s="259">
        <f t="shared" si="3"/>
        <v>99.855940925146754</v>
      </c>
      <c r="O47" s="259">
        <f t="shared" si="4"/>
        <v>99.842163231780162</v>
      </c>
      <c r="P47" s="260">
        <f t="shared" si="5"/>
        <v>561.19050925925933</v>
      </c>
      <c r="Q47" s="259">
        <f t="shared" si="6"/>
        <v>24.399587359098231</v>
      </c>
      <c r="R47" s="259">
        <f t="shared" si="7"/>
        <v>96.966630791906923</v>
      </c>
      <c r="S47" s="259">
        <f t="shared" si="8"/>
        <v>96.720485570013665</v>
      </c>
      <c r="U47" s="258"/>
    </row>
    <row r="48" spans="1:21" s="71" customFormat="1" ht="27.75" customHeight="1" x14ac:dyDescent="0.25">
      <c r="A48" s="242">
        <v>40</v>
      </c>
      <c r="B48" s="242" t="s">
        <v>89</v>
      </c>
      <c r="C48" s="247">
        <v>8</v>
      </c>
      <c r="D48" s="11">
        <v>8</v>
      </c>
      <c r="E48" s="19">
        <v>273</v>
      </c>
      <c r="F48" s="270">
        <v>2.0187500000000003</v>
      </c>
      <c r="G48" s="243">
        <f>'DEC-2019 II '!G48+F48</f>
        <v>20.122222222222224</v>
      </c>
      <c r="H48" s="270">
        <v>4.2618055555555552</v>
      </c>
      <c r="I48" s="270">
        <v>2.6555555555555554</v>
      </c>
      <c r="J48" s="270">
        <f t="shared" si="0"/>
        <v>6.9173611111111111</v>
      </c>
      <c r="K48" s="270">
        <f>'DEC-2019 II '!K48+J48</f>
        <v>100.45694444444445</v>
      </c>
      <c r="L48" s="289">
        <f t="shared" si="1"/>
        <v>8.9361111111111118</v>
      </c>
      <c r="M48" s="259">
        <f t="shared" si="2"/>
        <v>1.117013888888889</v>
      </c>
      <c r="N48" s="259">
        <f t="shared" si="3"/>
        <v>99.883780895310636</v>
      </c>
      <c r="O48" s="259">
        <f t="shared" si="4"/>
        <v>99.849863724611708</v>
      </c>
      <c r="P48" s="260">
        <f t="shared" si="5"/>
        <v>120.57916666666667</v>
      </c>
      <c r="Q48" s="259">
        <f t="shared" si="6"/>
        <v>15.072395833333333</v>
      </c>
      <c r="R48" s="259">
        <f t="shared" si="7"/>
        <v>98.312215315113505</v>
      </c>
      <c r="S48" s="259">
        <f t="shared" si="8"/>
        <v>97.974140344982089</v>
      </c>
      <c r="U48" s="258"/>
    </row>
    <row r="49" spans="1:21" s="71" customFormat="1" ht="27.75" customHeight="1" x14ac:dyDescent="0.25">
      <c r="A49" s="242">
        <v>41</v>
      </c>
      <c r="B49" s="242" t="s">
        <v>90</v>
      </c>
      <c r="C49" s="247">
        <v>11</v>
      </c>
      <c r="D49" s="11">
        <v>11</v>
      </c>
      <c r="E49" s="19">
        <v>301</v>
      </c>
      <c r="F49" s="270">
        <v>4.4194444444444443</v>
      </c>
      <c r="G49" s="243">
        <f>'DEC-2019 II '!G49+F49</f>
        <v>31.629166666666663</v>
      </c>
      <c r="H49" s="270">
        <v>6.6805555555555562</v>
      </c>
      <c r="I49" s="270">
        <v>0.5756944444444444</v>
      </c>
      <c r="J49" s="270">
        <f t="shared" si="0"/>
        <v>7.2562500000000005</v>
      </c>
      <c r="K49" s="270">
        <f>'DEC-2019 II '!K49+J49</f>
        <v>134.47083333333333</v>
      </c>
      <c r="L49" s="289">
        <f t="shared" si="1"/>
        <v>11.675694444444446</v>
      </c>
      <c r="M49" s="259">
        <f t="shared" si="2"/>
        <v>1.0614267676767677</v>
      </c>
      <c r="N49" s="259">
        <f t="shared" si="3"/>
        <v>99.91133614369501</v>
      </c>
      <c r="O49" s="259">
        <f t="shared" si="4"/>
        <v>99.857335111871407</v>
      </c>
      <c r="P49" s="260">
        <f t="shared" si="5"/>
        <v>166.1</v>
      </c>
      <c r="Q49" s="259">
        <f t="shared" si="6"/>
        <v>15.1</v>
      </c>
      <c r="R49" s="259">
        <f t="shared" si="7"/>
        <v>98.356905751058974</v>
      </c>
      <c r="S49" s="259">
        <f t="shared" si="8"/>
        <v>97.97043010752688</v>
      </c>
      <c r="U49" s="258"/>
    </row>
    <row r="50" spans="1:21" s="103" customFormat="1" ht="27.75" customHeight="1" x14ac:dyDescent="0.25">
      <c r="A50" s="256"/>
      <c r="B50" s="257" t="s">
        <v>91</v>
      </c>
      <c r="C50" s="271">
        <f t="shared" ref="C50:I50" si="9">SUM(C8:C49)</f>
        <v>170</v>
      </c>
      <c r="D50" s="271">
        <f t="shared" si="9"/>
        <v>170</v>
      </c>
      <c r="E50" s="271">
        <f t="shared" si="9"/>
        <v>5262</v>
      </c>
      <c r="F50" s="272">
        <f t="shared" si="9"/>
        <v>15.33519675925926</v>
      </c>
      <c r="G50" s="332">
        <f t="shared" si="9"/>
        <v>189.71464583333332</v>
      </c>
      <c r="H50" s="272">
        <f t="shared" si="9"/>
        <v>92.532638888888883</v>
      </c>
      <c r="I50" s="272">
        <f t="shared" si="9"/>
        <v>52.809722222222206</v>
      </c>
      <c r="J50" s="272">
        <f>SUM(J8:J49)</f>
        <v>145.3423611111111</v>
      </c>
      <c r="K50" s="332">
        <f>SUM(K8:K49)</f>
        <v>2142.761361111111</v>
      </c>
      <c r="L50" s="332">
        <f>SUM(L8:L49)</f>
        <v>160.67755787037035</v>
      </c>
      <c r="M50" s="332">
        <f>L50/C50</f>
        <v>0.94516210511982557</v>
      </c>
      <c r="N50" s="333">
        <f t="shared" si="3"/>
        <v>99.885086684763507</v>
      </c>
      <c r="O50" s="332">
        <f>+((C50*24*31)-L50)/(C50*24*31)*100</f>
        <v>99.872962082645188</v>
      </c>
      <c r="P50" s="334">
        <f t="shared" si="5"/>
        <v>2332.4760069444442</v>
      </c>
      <c r="Q50" s="332">
        <f t="shared" si="6"/>
        <v>13.720447099673201</v>
      </c>
      <c r="R50" s="333">
        <f t="shared" si="7"/>
        <v>98.305849651240422</v>
      </c>
      <c r="S50" s="333">
        <f t="shared" si="8"/>
        <v>98.155853884452526</v>
      </c>
    </row>
    <row r="51" spans="1:21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21" ht="87" customHeight="1" x14ac:dyDescent="0.25">
      <c r="A52" s="407" t="s">
        <v>271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  <row r="58" spans="1:21" ht="18.75" x14ac:dyDescent="0.25">
      <c r="F58" s="11">
        <v>23</v>
      </c>
      <c r="G58" s="19">
        <v>781</v>
      </c>
      <c r="H58" s="270">
        <v>2.3576388888888888</v>
      </c>
      <c r="I58" s="270">
        <f>I54+H58</f>
        <v>2.3576388888888888</v>
      </c>
      <c r="J58" s="270">
        <v>15.97013888888889</v>
      </c>
      <c r="K58" s="270">
        <v>8.6812500000000004</v>
      </c>
      <c r="M58" s="346">
        <v>23</v>
      </c>
      <c r="N58" s="346">
        <v>781</v>
      </c>
      <c r="O58" s="270">
        <v>2.3576388888888888</v>
      </c>
      <c r="P58" s="270">
        <v>42.120370370370367</v>
      </c>
      <c r="Q58" s="270">
        <v>15.97013888888889</v>
      </c>
      <c r="R58" s="270">
        <v>8.6812500000000004</v>
      </c>
    </row>
    <row r="59" spans="1:21" ht="18.75" x14ac:dyDescent="0.25">
      <c r="F59" s="11">
        <v>8</v>
      </c>
      <c r="G59" s="19">
        <v>273</v>
      </c>
      <c r="H59" s="270">
        <v>2.0187500000000003</v>
      </c>
      <c r="I59" s="270">
        <f>I55+H59</f>
        <v>2.0187500000000003</v>
      </c>
      <c r="J59" s="270">
        <v>4.2618055555555552</v>
      </c>
      <c r="K59" s="270">
        <v>2.6555555555555554</v>
      </c>
      <c r="M59" s="346">
        <v>8</v>
      </c>
      <c r="N59" s="346">
        <v>273</v>
      </c>
      <c r="O59" s="270">
        <v>2.0187500000000003</v>
      </c>
      <c r="P59" s="270">
        <v>20.122222222222224</v>
      </c>
      <c r="Q59" s="270">
        <v>4.2618055555555552</v>
      </c>
      <c r="R59" s="270">
        <v>2.6555555555555554</v>
      </c>
    </row>
    <row r="60" spans="1:21" ht="18.75" x14ac:dyDescent="0.25">
      <c r="F60" s="11">
        <v>11</v>
      </c>
      <c r="G60" s="19">
        <v>301</v>
      </c>
      <c r="H60" s="270">
        <v>4.4194444444444443</v>
      </c>
      <c r="I60" s="270">
        <f>I56+H60</f>
        <v>4.4194444444444443</v>
      </c>
      <c r="J60" s="270">
        <v>6.6805555555555562</v>
      </c>
      <c r="K60" s="270">
        <v>0.5756944444444444</v>
      </c>
      <c r="M60" s="346">
        <v>11</v>
      </c>
      <c r="N60" s="346">
        <v>301</v>
      </c>
      <c r="O60" s="270">
        <v>4.4194444444444443</v>
      </c>
      <c r="P60" s="270">
        <v>31.629166666666663</v>
      </c>
      <c r="Q60" s="270">
        <v>6.6805555555555562</v>
      </c>
      <c r="R60" s="270">
        <v>0.5756944444444444</v>
      </c>
    </row>
  </sheetData>
  <mergeCells count="25"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7"/>
  <sheetViews>
    <sheetView view="pageBreakPreview" zoomScale="60" zoomScaleNormal="130" workbookViewId="0">
      <selection activeCell="H13" sqref="H13"/>
    </sheetView>
  </sheetViews>
  <sheetFormatPr defaultRowHeight="15.75" x14ac:dyDescent="0.25"/>
  <cols>
    <col min="1" max="1" width="4.5703125" style="105" customWidth="1"/>
    <col min="2" max="2" width="17.7109375" style="104" customWidth="1"/>
    <col min="3" max="3" width="15.28515625" style="104" customWidth="1"/>
    <col min="4" max="4" width="14.42578125" style="104" customWidth="1"/>
    <col min="5" max="5" width="15.140625" style="108" customWidth="1"/>
    <col min="6" max="6" width="17.42578125" style="108" customWidth="1"/>
    <col min="7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7.8554687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3" s="53" customFormat="1" ht="63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3" s="53" customFormat="1" ht="23.25" x14ac:dyDescent="0.35">
      <c r="A2" s="384" t="s">
        <v>94</v>
      </c>
      <c r="B2" s="384"/>
      <c r="C2" s="384"/>
      <c r="D2" s="54"/>
      <c r="E2" s="57"/>
      <c r="F2" s="57"/>
      <c r="G2" s="57"/>
      <c r="H2" s="57"/>
      <c r="I2" s="57"/>
      <c r="J2" s="54"/>
      <c r="K2" s="54"/>
      <c r="L2" s="54"/>
      <c r="M2" s="54"/>
      <c r="N2" s="54"/>
      <c r="O2" s="54"/>
      <c r="P2" s="54"/>
      <c r="Q2" s="385" t="s">
        <v>95</v>
      </c>
      <c r="R2" s="385"/>
      <c r="S2" s="385"/>
    </row>
    <row r="3" spans="1:23" s="53" customFormat="1" ht="76.5" customHeight="1" x14ac:dyDescent="0.35">
      <c r="A3" s="404" t="s">
        <v>161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</row>
    <row r="4" spans="1:23" s="58" customFormat="1" ht="52.5" customHeight="1" x14ac:dyDescent="0.25">
      <c r="A4" s="391" t="s">
        <v>96</v>
      </c>
      <c r="B4" s="391" t="s">
        <v>97</v>
      </c>
      <c r="C4" s="388" t="s">
        <v>5</v>
      </c>
      <c r="D4" s="391" t="s">
        <v>6</v>
      </c>
      <c r="E4" s="392" t="s">
        <v>160</v>
      </c>
      <c r="F4" s="392" t="s">
        <v>162</v>
      </c>
      <c r="G4" s="392" t="s">
        <v>163</v>
      </c>
      <c r="H4" s="391" t="s">
        <v>7</v>
      </c>
      <c r="I4" s="391"/>
      <c r="J4" s="391"/>
      <c r="K4" s="400" t="s">
        <v>168</v>
      </c>
      <c r="L4" s="391" t="s">
        <v>164</v>
      </c>
      <c r="M4" s="391"/>
      <c r="N4" s="391"/>
      <c r="O4" s="391"/>
      <c r="P4" s="391" t="s">
        <v>10</v>
      </c>
      <c r="Q4" s="391"/>
      <c r="R4" s="391"/>
      <c r="S4" s="391"/>
    </row>
    <row r="5" spans="1:23" s="58" customFormat="1" ht="12" customHeight="1" x14ac:dyDescent="0.25">
      <c r="A5" s="391"/>
      <c r="B5" s="391"/>
      <c r="C5" s="389"/>
      <c r="D5" s="391"/>
      <c r="E5" s="393"/>
      <c r="F5" s="393"/>
      <c r="G5" s="393"/>
      <c r="H5" s="391"/>
      <c r="I5" s="391"/>
      <c r="J5" s="391"/>
      <c r="K5" s="401"/>
      <c r="L5" s="391" t="s">
        <v>11</v>
      </c>
      <c r="M5" s="391" t="s">
        <v>12</v>
      </c>
      <c r="N5" s="391" t="s">
        <v>13</v>
      </c>
      <c r="O5" s="391" t="s">
        <v>14</v>
      </c>
      <c r="P5" s="391" t="s">
        <v>156</v>
      </c>
      <c r="Q5" s="391" t="s">
        <v>15</v>
      </c>
      <c r="R5" s="391" t="s">
        <v>16</v>
      </c>
      <c r="S5" s="391" t="s">
        <v>17</v>
      </c>
    </row>
    <row r="6" spans="1:23" s="58" customFormat="1" ht="102.75" customHeight="1" x14ac:dyDescent="0.25">
      <c r="A6" s="391"/>
      <c r="B6" s="391"/>
      <c r="C6" s="390"/>
      <c r="D6" s="391"/>
      <c r="E6" s="394"/>
      <c r="F6" s="394"/>
      <c r="G6" s="394"/>
      <c r="H6" s="59" t="s">
        <v>48</v>
      </c>
      <c r="I6" s="59" t="s">
        <v>19</v>
      </c>
      <c r="J6" s="60" t="s">
        <v>20</v>
      </c>
      <c r="K6" s="402"/>
      <c r="L6" s="391"/>
      <c r="M6" s="391"/>
      <c r="N6" s="391"/>
      <c r="O6" s="391"/>
      <c r="P6" s="391"/>
      <c r="Q6" s="391"/>
      <c r="R6" s="391"/>
      <c r="S6" s="391"/>
    </row>
    <row r="7" spans="1:23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3" s="71" customFormat="1" ht="39.75" customHeight="1" x14ac:dyDescent="0.25">
      <c r="A8" s="65">
        <v>1</v>
      </c>
      <c r="B8" s="65" t="s">
        <v>98</v>
      </c>
      <c r="C8" s="65">
        <v>163</v>
      </c>
      <c r="D8" s="65">
        <v>163</v>
      </c>
      <c r="E8" s="109">
        <v>7398</v>
      </c>
      <c r="F8" s="110">
        <v>0.35833333333333339</v>
      </c>
      <c r="G8" s="110">
        <f>F8</f>
        <v>0.35833333333333339</v>
      </c>
      <c r="H8" s="110">
        <v>67.32361111111112</v>
      </c>
      <c r="I8" s="110">
        <v>61.626388888888883</v>
      </c>
      <c r="J8" s="111">
        <f>H8+I8</f>
        <v>128.94999999999999</v>
      </c>
      <c r="K8" s="111">
        <f>J8</f>
        <v>128.94999999999999</v>
      </c>
      <c r="L8" s="20">
        <f>F8+J8</f>
        <v>129.30833333333331</v>
      </c>
      <c r="M8" s="20">
        <f>L8/C8</f>
        <v>0.79330265848670745</v>
      </c>
      <c r="N8" s="20">
        <f>+((C8*24*30)-J8)/(C8*24*30)*100</f>
        <v>99.890124403544661</v>
      </c>
      <c r="O8" s="20">
        <f>+((C8*24*30)-L8)/(C8*24*30)*100</f>
        <v>99.88981907521017</v>
      </c>
      <c r="P8" s="112">
        <f>+G8+K8</f>
        <v>129.30833333333331</v>
      </c>
      <c r="Q8" s="20">
        <f>P8/C8</f>
        <v>0.79330265848670745</v>
      </c>
      <c r="R8" s="20">
        <f>+((C8*24*30)-K8)/(C8*24*30)*100</f>
        <v>99.890124403544661</v>
      </c>
      <c r="S8" s="20">
        <f>+((C8*24*30)-(G8+K8))*100/(C8*24*30)</f>
        <v>99.88981907521017</v>
      </c>
    </row>
    <row r="9" spans="1:23" s="71" customFormat="1" ht="39.75" customHeight="1" x14ac:dyDescent="0.25">
      <c r="A9" s="65">
        <v>2</v>
      </c>
      <c r="B9" s="65" t="s">
        <v>99</v>
      </c>
      <c r="C9" s="65">
        <v>80</v>
      </c>
      <c r="D9" s="65">
        <v>80</v>
      </c>
      <c r="E9" s="109">
        <v>4456</v>
      </c>
      <c r="F9" s="113">
        <v>0.12152777777777776</v>
      </c>
      <c r="G9" s="110">
        <f t="shared" ref="G9:G20" si="0">F9</f>
        <v>0.12152777777777776</v>
      </c>
      <c r="H9" s="114">
        <v>254.04444444444448</v>
      </c>
      <c r="I9" s="114">
        <v>53.9</v>
      </c>
      <c r="J9" s="111">
        <f t="shared" ref="J9:J20" si="1">H9+I9</f>
        <v>307.94444444444446</v>
      </c>
      <c r="K9" s="111">
        <f t="shared" ref="K9:K20" si="2">J9</f>
        <v>307.94444444444446</v>
      </c>
      <c r="L9" s="20">
        <f t="shared" ref="L9:L20" si="3">F9+J9</f>
        <v>308.06597222222223</v>
      </c>
      <c r="M9" s="20">
        <f t="shared" ref="M9:M20" si="4">L9/C9</f>
        <v>3.8508246527777779</v>
      </c>
      <c r="N9" s="20">
        <f t="shared" ref="N9:N20" si="5">+((C9*24*30)-J9)/(C9*24*30)*100</f>
        <v>99.465374228395063</v>
      </c>
      <c r="O9" s="20">
        <f t="shared" ref="O9:O20" si="6">+((C9*24*30)-L9)/(C9*24*30)*100</f>
        <v>99.46516324266976</v>
      </c>
      <c r="P9" s="112">
        <f t="shared" ref="P9:P20" si="7">+G9+K9</f>
        <v>308.06597222222223</v>
      </c>
      <c r="Q9" s="20">
        <f t="shared" ref="Q9:Q20" si="8">P9/C9</f>
        <v>3.8508246527777779</v>
      </c>
      <c r="R9" s="20">
        <f t="shared" ref="R9:R20" si="9">+((C9*24*30)-K9)/(C9*24*30)*100</f>
        <v>99.465374228395063</v>
      </c>
      <c r="S9" s="20">
        <f t="shared" ref="S9:S20" si="10">+((C9*24*30)-(G9+K9))*100/(C9*24*30)</f>
        <v>99.46516324266976</v>
      </c>
    </row>
    <row r="10" spans="1:23" s="71" customFormat="1" ht="39.75" customHeight="1" x14ac:dyDescent="0.25">
      <c r="A10" s="65">
        <v>3</v>
      </c>
      <c r="B10" s="115" t="s">
        <v>100</v>
      </c>
      <c r="C10" s="65">
        <v>35</v>
      </c>
      <c r="D10" s="65">
        <v>30</v>
      </c>
      <c r="E10" s="109">
        <v>700</v>
      </c>
      <c r="F10" s="110">
        <v>3.0555555555555555E-2</v>
      </c>
      <c r="G10" s="110">
        <f t="shared" si="0"/>
        <v>3.0555555555555555E-2</v>
      </c>
      <c r="H10" s="110">
        <v>24.260416666666668</v>
      </c>
      <c r="I10" s="110">
        <v>24.657638888888886</v>
      </c>
      <c r="J10" s="111">
        <f t="shared" si="1"/>
        <v>48.918055555555554</v>
      </c>
      <c r="K10" s="111">
        <f t="shared" si="2"/>
        <v>48.918055555555554</v>
      </c>
      <c r="L10" s="20">
        <f t="shared" si="3"/>
        <v>48.948611111111113</v>
      </c>
      <c r="M10" s="20">
        <f t="shared" si="4"/>
        <v>1.3985317460317461</v>
      </c>
      <c r="N10" s="20">
        <f t="shared" si="5"/>
        <v>99.8058807319224</v>
      </c>
      <c r="O10" s="20">
        <f t="shared" si="6"/>
        <v>99.805759479717821</v>
      </c>
      <c r="P10" s="112">
        <f t="shared" si="7"/>
        <v>48.948611111111113</v>
      </c>
      <c r="Q10" s="20">
        <f t="shared" si="8"/>
        <v>1.3985317460317461</v>
      </c>
      <c r="R10" s="20">
        <f t="shared" si="9"/>
        <v>99.8058807319224</v>
      </c>
      <c r="S10" s="20">
        <f t="shared" si="10"/>
        <v>99.805759479717821</v>
      </c>
    </row>
    <row r="11" spans="1:23" s="71" customFormat="1" ht="39.75" customHeight="1" x14ac:dyDescent="0.25">
      <c r="A11" s="65">
        <v>3</v>
      </c>
      <c r="B11" s="115" t="s">
        <v>101</v>
      </c>
      <c r="C11" s="65">
        <v>37</v>
      </c>
      <c r="D11" s="65">
        <v>31</v>
      </c>
      <c r="E11" s="109">
        <v>1117</v>
      </c>
      <c r="F11" s="110">
        <v>3.0555555555555555E-2</v>
      </c>
      <c r="G11" s="110">
        <f t="shared" si="0"/>
        <v>3.0555555555555555E-2</v>
      </c>
      <c r="H11" s="110">
        <v>28.663888888888888</v>
      </c>
      <c r="I11" s="110">
        <v>29.138194444444448</v>
      </c>
      <c r="J11" s="111">
        <f t="shared" si="1"/>
        <v>57.802083333333336</v>
      </c>
      <c r="K11" s="111">
        <f t="shared" si="2"/>
        <v>57.802083333333336</v>
      </c>
      <c r="L11" s="20">
        <f t="shared" si="3"/>
        <v>57.832638888888894</v>
      </c>
      <c r="M11" s="20">
        <f t="shared" si="4"/>
        <v>1.5630442942942944</v>
      </c>
      <c r="N11" s="20">
        <f t="shared" si="5"/>
        <v>99.783025212712715</v>
      </c>
      <c r="O11" s="20">
        <f t="shared" si="6"/>
        <v>99.782910514681348</v>
      </c>
      <c r="P11" s="112">
        <f t="shared" si="7"/>
        <v>57.832638888888894</v>
      </c>
      <c r="Q11" s="20">
        <f t="shared" si="8"/>
        <v>1.5630442942942944</v>
      </c>
      <c r="R11" s="20">
        <f t="shared" si="9"/>
        <v>99.783025212712715</v>
      </c>
      <c r="S11" s="20">
        <f t="shared" si="10"/>
        <v>99.782910514681348</v>
      </c>
    </row>
    <row r="12" spans="1:23" s="71" customFormat="1" ht="39.75" customHeight="1" x14ac:dyDescent="0.25">
      <c r="A12" s="65">
        <v>4</v>
      </c>
      <c r="B12" s="65" t="s">
        <v>34</v>
      </c>
      <c r="C12" s="65">
        <v>142</v>
      </c>
      <c r="D12" s="65">
        <v>142</v>
      </c>
      <c r="E12" s="109">
        <v>12</v>
      </c>
      <c r="F12" s="110">
        <v>0.2361111111111111</v>
      </c>
      <c r="G12" s="110">
        <f t="shared" si="0"/>
        <v>0.2361111111111111</v>
      </c>
      <c r="H12" s="110">
        <v>46.934027777777779</v>
      </c>
      <c r="I12" s="110">
        <v>59.534722222222221</v>
      </c>
      <c r="J12" s="111">
        <f t="shared" si="1"/>
        <v>106.46875</v>
      </c>
      <c r="K12" s="111">
        <f t="shared" si="2"/>
        <v>106.46875</v>
      </c>
      <c r="L12" s="20">
        <f t="shared" si="3"/>
        <v>106.70486111111111</v>
      </c>
      <c r="M12" s="20">
        <f t="shared" si="4"/>
        <v>0.75144268388106417</v>
      </c>
      <c r="N12" s="20">
        <f t="shared" si="5"/>
        <v>99.895863898669802</v>
      </c>
      <c r="O12" s="20">
        <f t="shared" si="6"/>
        <v>99.895632960572073</v>
      </c>
      <c r="P12" s="112">
        <f t="shared" si="7"/>
        <v>106.70486111111111</v>
      </c>
      <c r="Q12" s="20">
        <f t="shared" si="8"/>
        <v>0.75144268388106417</v>
      </c>
      <c r="R12" s="20">
        <f t="shared" si="9"/>
        <v>99.895863898669802</v>
      </c>
      <c r="S12" s="20">
        <f t="shared" si="10"/>
        <v>99.895632960572087</v>
      </c>
    </row>
    <row r="13" spans="1:23" s="71" customFormat="1" ht="39.75" customHeight="1" x14ac:dyDescent="0.25">
      <c r="A13" s="65">
        <v>5</v>
      </c>
      <c r="B13" s="65" t="s">
        <v>35</v>
      </c>
      <c r="C13" s="89">
        <v>129</v>
      </c>
      <c r="D13" s="89">
        <v>129</v>
      </c>
      <c r="E13" s="116">
        <v>2283</v>
      </c>
      <c r="F13" s="117">
        <v>6.25E-2</v>
      </c>
      <c r="G13" s="110">
        <f t="shared" si="0"/>
        <v>6.25E-2</v>
      </c>
      <c r="H13" s="117">
        <v>37.920138888888893</v>
      </c>
      <c r="I13" s="117">
        <v>11.534722222222221</v>
      </c>
      <c r="J13" s="111">
        <f t="shared" si="1"/>
        <v>49.454861111111114</v>
      </c>
      <c r="K13" s="111">
        <f t="shared" si="2"/>
        <v>49.454861111111114</v>
      </c>
      <c r="L13" s="20">
        <f t="shared" si="3"/>
        <v>49.517361111111114</v>
      </c>
      <c r="M13" s="20">
        <f t="shared" si="4"/>
        <v>0.38385551248923344</v>
      </c>
      <c r="N13" s="20">
        <f t="shared" si="5"/>
        <v>99.946754025504831</v>
      </c>
      <c r="O13" s="20">
        <f t="shared" si="6"/>
        <v>99.946686734376499</v>
      </c>
      <c r="P13" s="112">
        <f t="shared" si="7"/>
        <v>49.517361111111114</v>
      </c>
      <c r="Q13" s="20">
        <f t="shared" si="8"/>
        <v>0.38385551248923344</v>
      </c>
      <c r="R13" s="20">
        <f t="shared" si="9"/>
        <v>99.946754025504831</v>
      </c>
      <c r="S13" s="20">
        <f t="shared" si="10"/>
        <v>99.946686734376513</v>
      </c>
      <c r="W13" s="71">
        <v>84581.34</v>
      </c>
    </row>
    <row r="14" spans="1:23" s="71" customFormat="1" ht="39.75" customHeight="1" x14ac:dyDescent="0.25">
      <c r="A14" s="65">
        <v>6</v>
      </c>
      <c r="B14" s="65" t="s">
        <v>79</v>
      </c>
      <c r="C14" s="65">
        <v>100</v>
      </c>
      <c r="D14" s="65">
        <v>86</v>
      </c>
      <c r="E14" s="109">
        <v>3162</v>
      </c>
      <c r="F14" s="110">
        <v>0.47361111111111109</v>
      </c>
      <c r="G14" s="110">
        <f t="shared" si="0"/>
        <v>0.47361111111111109</v>
      </c>
      <c r="H14" s="110">
        <v>52.337499999999999</v>
      </c>
      <c r="I14" s="110">
        <v>22.865277777777777</v>
      </c>
      <c r="J14" s="111">
        <f t="shared" si="1"/>
        <v>75.202777777777783</v>
      </c>
      <c r="K14" s="111">
        <f t="shared" si="2"/>
        <v>75.202777777777783</v>
      </c>
      <c r="L14" s="20">
        <f t="shared" si="3"/>
        <v>75.676388888888894</v>
      </c>
      <c r="M14" s="20">
        <f t="shared" si="4"/>
        <v>0.7567638888888889</v>
      </c>
      <c r="N14" s="20">
        <f t="shared" si="5"/>
        <v>99.895551697530863</v>
      </c>
      <c r="O14" s="20">
        <f t="shared" si="6"/>
        <v>99.894893904321009</v>
      </c>
      <c r="P14" s="112">
        <f t="shared" si="7"/>
        <v>75.676388888888894</v>
      </c>
      <c r="Q14" s="20">
        <f t="shared" si="8"/>
        <v>0.7567638888888889</v>
      </c>
      <c r="R14" s="20">
        <f t="shared" si="9"/>
        <v>99.895551697530863</v>
      </c>
      <c r="S14" s="20">
        <f t="shared" si="10"/>
        <v>99.894893904320995</v>
      </c>
      <c r="U14" s="71">
        <f>12225/1550</f>
        <v>7.887096774193548</v>
      </c>
    </row>
    <row r="15" spans="1:23" s="71" customFormat="1" ht="39.75" customHeight="1" x14ac:dyDescent="0.25">
      <c r="A15" s="65">
        <v>7</v>
      </c>
      <c r="B15" s="65" t="s">
        <v>36</v>
      </c>
      <c r="C15" s="65">
        <v>126</v>
      </c>
      <c r="D15" s="65">
        <v>126</v>
      </c>
      <c r="E15" s="109">
        <v>3322</v>
      </c>
      <c r="F15" s="110">
        <v>0.3263888888888889</v>
      </c>
      <c r="G15" s="110">
        <f t="shared" si="0"/>
        <v>0.3263888888888889</v>
      </c>
      <c r="H15" s="110">
        <v>36.820138888888884</v>
      </c>
      <c r="I15" s="110">
        <v>37.315972222222221</v>
      </c>
      <c r="J15" s="111">
        <f t="shared" si="1"/>
        <v>74.136111111111106</v>
      </c>
      <c r="K15" s="111">
        <f t="shared" si="2"/>
        <v>74.136111111111106</v>
      </c>
      <c r="L15" s="20">
        <f t="shared" si="3"/>
        <v>74.462499999999991</v>
      </c>
      <c r="M15" s="20">
        <f t="shared" si="4"/>
        <v>0.59097222222222212</v>
      </c>
      <c r="N15" s="20">
        <f t="shared" si="5"/>
        <v>99.918280300803445</v>
      </c>
      <c r="O15" s="20">
        <f t="shared" si="6"/>
        <v>99.917920524691368</v>
      </c>
      <c r="P15" s="112">
        <f t="shared" si="7"/>
        <v>74.462499999999991</v>
      </c>
      <c r="Q15" s="20">
        <f t="shared" si="8"/>
        <v>0.59097222222222212</v>
      </c>
      <c r="R15" s="20">
        <f t="shared" si="9"/>
        <v>99.918280300803445</v>
      </c>
      <c r="S15" s="20">
        <f t="shared" si="10"/>
        <v>99.917920524691354</v>
      </c>
    </row>
    <row r="16" spans="1:23" s="71" customFormat="1" ht="39.75" customHeight="1" x14ac:dyDescent="0.25">
      <c r="A16" s="65">
        <v>8</v>
      </c>
      <c r="B16" s="65" t="s">
        <v>37</v>
      </c>
      <c r="C16" s="65">
        <v>189</v>
      </c>
      <c r="D16" s="65">
        <v>189</v>
      </c>
      <c r="E16" s="109">
        <v>1032</v>
      </c>
      <c r="F16" s="118">
        <v>0.19</v>
      </c>
      <c r="G16" s="110">
        <f t="shared" si="0"/>
        <v>0.19</v>
      </c>
      <c r="H16" s="118">
        <v>141.16</v>
      </c>
      <c r="I16" s="118">
        <v>76.900000000000006</v>
      </c>
      <c r="J16" s="111">
        <v>218.06</v>
      </c>
      <c r="K16" s="111">
        <f t="shared" si="2"/>
        <v>218.06</v>
      </c>
      <c r="L16" s="20">
        <f t="shared" si="3"/>
        <v>218.25</v>
      </c>
      <c r="M16" s="20">
        <f t="shared" si="4"/>
        <v>1.1547619047619047</v>
      </c>
      <c r="N16" s="20">
        <f t="shared" si="5"/>
        <v>99.839756025867146</v>
      </c>
      <c r="O16" s="20">
        <f t="shared" si="6"/>
        <v>99.839616402116405</v>
      </c>
      <c r="P16" s="112">
        <f t="shared" si="7"/>
        <v>218.25</v>
      </c>
      <c r="Q16" s="20">
        <f t="shared" si="8"/>
        <v>1.1547619047619047</v>
      </c>
      <c r="R16" s="20">
        <f t="shared" si="9"/>
        <v>99.839756025867146</v>
      </c>
      <c r="S16" s="20">
        <f t="shared" si="10"/>
        <v>99.839616402116405</v>
      </c>
      <c r="V16" s="71">
        <f>17442/214</f>
        <v>81.504672897196258</v>
      </c>
    </row>
    <row r="17" spans="1:21" s="71" customFormat="1" ht="39.75" customHeight="1" x14ac:dyDescent="0.25">
      <c r="A17" s="65">
        <v>9</v>
      </c>
      <c r="B17" s="65" t="s">
        <v>38</v>
      </c>
      <c r="C17" s="19">
        <v>107</v>
      </c>
      <c r="D17" s="19">
        <v>107</v>
      </c>
      <c r="E17" s="21">
        <v>1950</v>
      </c>
      <c r="F17" s="119">
        <v>9.0217592592592588</v>
      </c>
      <c r="G17" s="110">
        <f t="shared" si="0"/>
        <v>9.0217592592592588</v>
      </c>
      <c r="H17" s="119">
        <v>27.915277777777778</v>
      </c>
      <c r="I17" s="119">
        <v>40.693750000000001</v>
      </c>
      <c r="J17" s="111">
        <f t="shared" si="1"/>
        <v>68.609027777777783</v>
      </c>
      <c r="K17" s="111">
        <f t="shared" si="2"/>
        <v>68.609027777777783</v>
      </c>
      <c r="L17" s="20">
        <f t="shared" si="3"/>
        <v>77.630787037037038</v>
      </c>
      <c r="M17" s="20">
        <f t="shared" si="4"/>
        <v>0.72552137417791629</v>
      </c>
      <c r="N17" s="20">
        <f t="shared" si="5"/>
        <v>99.910943629571932</v>
      </c>
      <c r="O17" s="20">
        <f t="shared" si="6"/>
        <v>99.899233142475282</v>
      </c>
      <c r="P17" s="112">
        <f t="shared" si="7"/>
        <v>77.630787037037038</v>
      </c>
      <c r="Q17" s="20">
        <f t="shared" si="8"/>
        <v>0.72552137417791629</v>
      </c>
      <c r="R17" s="20">
        <f t="shared" si="9"/>
        <v>99.910943629571932</v>
      </c>
      <c r="S17" s="20">
        <f t="shared" si="10"/>
        <v>99.899233142475296</v>
      </c>
      <c r="U17" s="71">
        <f>17442/2244</f>
        <v>7.7727272727272725</v>
      </c>
    </row>
    <row r="18" spans="1:21" s="71" customFormat="1" ht="39.75" customHeight="1" x14ac:dyDescent="0.25">
      <c r="A18" s="65">
        <v>10</v>
      </c>
      <c r="B18" s="85" t="s">
        <v>102</v>
      </c>
      <c r="C18" s="85">
        <v>219</v>
      </c>
      <c r="D18" s="65">
        <v>214</v>
      </c>
      <c r="E18" s="120">
        <v>17442</v>
      </c>
      <c r="F18" s="110">
        <v>10.634027777777776</v>
      </c>
      <c r="G18" s="110">
        <f t="shared" si="0"/>
        <v>10.634027777777776</v>
      </c>
      <c r="H18" s="110">
        <v>2130.0270833333329</v>
      </c>
      <c r="I18" s="110">
        <v>114.40555555555555</v>
      </c>
      <c r="J18" s="111">
        <f t="shared" si="1"/>
        <v>2244.4326388888885</v>
      </c>
      <c r="K18" s="111">
        <f t="shared" si="2"/>
        <v>2244.4326388888885</v>
      </c>
      <c r="L18" s="20">
        <f t="shared" si="3"/>
        <v>2255.0666666666662</v>
      </c>
      <c r="M18" s="20">
        <f t="shared" si="4"/>
        <v>10.297108066971079</v>
      </c>
      <c r="N18" s="20">
        <f t="shared" si="5"/>
        <v>98.576590157985237</v>
      </c>
      <c r="O18" s="20">
        <f t="shared" si="6"/>
        <v>98.56984610180956</v>
      </c>
      <c r="P18" s="112">
        <f t="shared" si="7"/>
        <v>2255.0666666666662</v>
      </c>
      <c r="Q18" s="20">
        <f t="shared" si="8"/>
        <v>10.297108066971079</v>
      </c>
      <c r="R18" s="20">
        <f t="shared" si="9"/>
        <v>98.576590157985237</v>
      </c>
      <c r="S18" s="20">
        <f t="shared" si="10"/>
        <v>98.56984610180956</v>
      </c>
    </row>
    <row r="19" spans="1:21" s="71" customFormat="1" ht="39.75" customHeight="1" x14ac:dyDescent="0.25">
      <c r="A19" s="65">
        <v>11</v>
      </c>
      <c r="B19" s="65" t="s">
        <v>103</v>
      </c>
      <c r="C19" s="78">
        <v>101</v>
      </c>
      <c r="D19" s="78">
        <v>101</v>
      </c>
      <c r="E19" s="121">
        <v>1800</v>
      </c>
      <c r="F19" s="122">
        <v>1.9895833333333333</v>
      </c>
      <c r="G19" s="110">
        <f t="shared" si="0"/>
        <v>1.9895833333333333</v>
      </c>
      <c r="H19" s="123">
        <v>13.423611111111112</v>
      </c>
      <c r="I19" s="123">
        <v>13.305555555555555</v>
      </c>
      <c r="J19" s="111">
        <f t="shared" si="1"/>
        <v>26.729166666666668</v>
      </c>
      <c r="K19" s="111">
        <f t="shared" si="2"/>
        <v>26.729166666666668</v>
      </c>
      <c r="L19" s="20">
        <f t="shared" si="3"/>
        <v>28.71875</v>
      </c>
      <c r="M19" s="20">
        <f t="shared" si="4"/>
        <v>0.2843440594059406</v>
      </c>
      <c r="N19" s="20">
        <f t="shared" si="5"/>
        <v>99.963243720205355</v>
      </c>
      <c r="O19" s="20">
        <f t="shared" si="6"/>
        <v>99.960507769526956</v>
      </c>
      <c r="P19" s="112">
        <f t="shared" si="7"/>
        <v>28.71875</v>
      </c>
      <c r="Q19" s="20">
        <f t="shared" si="8"/>
        <v>0.2843440594059406</v>
      </c>
      <c r="R19" s="20">
        <f t="shared" si="9"/>
        <v>99.963243720205355</v>
      </c>
      <c r="S19" s="20">
        <f t="shared" si="10"/>
        <v>99.960507769526956</v>
      </c>
    </row>
    <row r="20" spans="1:21" s="71" customFormat="1" ht="39.75" customHeight="1" x14ac:dyDescent="0.25">
      <c r="A20" s="65">
        <v>12</v>
      </c>
      <c r="B20" s="65" t="s">
        <v>69</v>
      </c>
      <c r="C20" s="65">
        <v>122</v>
      </c>
      <c r="D20" s="65">
        <v>122</v>
      </c>
      <c r="E20" s="109">
        <v>1827</v>
      </c>
      <c r="F20" s="118">
        <v>1.9584490740740743</v>
      </c>
      <c r="G20" s="110">
        <f t="shared" si="0"/>
        <v>1.9584490740740743</v>
      </c>
      <c r="H20" s="118">
        <v>37.646527777777784</v>
      </c>
      <c r="I20" s="118">
        <v>22.231249999999999</v>
      </c>
      <c r="J20" s="111">
        <f t="shared" si="1"/>
        <v>59.87777777777778</v>
      </c>
      <c r="K20" s="111">
        <f t="shared" si="2"/>
        <v>59.87777777777778</v>
      </c>
      <c r="L20" s="20">
        <f t="shared" si="3"/>
        <v>61.836226851851855</v>
      </c>
      <c r="M20" s="20">
        <f t="shared" si="4"/>
        <v>0.50685431845780204</v>
      </c>
      <c r="N20" s="20">
        <f t="shared" si="5"/>
        <v>99.931833130945165</v>
      </c>
      <c r="O20" s="20">
        <f t="shared" si="6"/>
        <v>99.929603566880857</v>
      </c>
      <c r="P20" s="112">
        <f t="shared" si="7"/>
        <v>61.836226851851855</v>
      </c>
      <c r="Q20" s="20">
        <f t="shared" si="8"/>
        <v>0.50685431845780204</v>
      </c>
      <c r="R20" s="20">
        <f t="shared" si="9"/>
        <v>99.931833130945165</v>
      </c>
      <c r="S20" s="20">
        <f t="shared" si="10"/>
        <v>99.929603566880871</v>
      </c>
    </row>
    <row r="21" spans="1:21" s="103" customFormat="1" ht="27.75" customHeight="1" x14ac:dyDescent="0.25">
      <c r="A21" s="94"/>
      <c r="B21" s="95" t="s">
        <v>91</v>
      </c>
      <c r="C21" s="95">
        <f t="shared" ref="C21:J21" si="11">SUM(C8:C20)</f>
        <v>1550</v>
      </c>
      <c r="D21" s="95">
        <f t="shared" si="11"/>
        <v>1520</v>
      </c>
      <c r="E21" s="95">
        <f t="shared" si="11"/>
        <v>46501</v>
      </c>
      <c r="F21" s="124">
        <f t="shared" si="11"/>
        <v>25.433402777777776</v>
      </c>
      <c r="G21" s="125">
        <f t="shared" si="11"/>
        <v>25.433402777777776</v>
      </c>
      <c r="H21" s="124">
        <f t="shared" si="11"/>
        <v>2898.4766666666665</v>
      </c>
      <c r="I21" s="124">
        <f t="shared" si="11"/>
        <v>568.1090277777779</v>
      </c>
      <c r="J21" s="124">
        <f t="shared" si="11"/>
        <v>3466.5856944444436</v>
      </c>
      <c r="K21" s="126">
        <f>SUM(K8:K20)</f>
        <v>3466.5856944444436</v>
      </c>
      <c r="L21" s="127">
        <f>SUM(L8:L20)</f>
        <v>3492.0190972222213</v>
      </c>
      <c r="M21" s="43">
        <f>L21/C21</f>
        <v>2.2529155465949815</v>
      </c>
      <c r="N21" s="43">
        <f>+((C21*24*30)-J21)/(C21*24*30)*100</f>
        <v>99.689374041716448</v>
      </c>
      <c r="O21" s="43">
        <f>+((C21*24*30)-L21)/(C21*24*30)*100</f>
        <v>99.687095062972915</v>
      </c>
      <c r="P21" s="46">
        <f>+G21+K21</f>
        <v>3492.0190972222213</v>
      </c>
      <c r="Q21" s="43">
        <f>P21/C21</f>
        <v>2.2529155465949815</v>
      </c>
      <c r="R21" s="43">
        <f>+((C21*24*30)-K21)/(C21*24*30)*100</f>
        <v>99.689374041716448</v>
      </c>
      <c r="S21" s="43">
        <f>+((C21*24*30)-(G21+K21))*100/(C21*24*30)</f>
        <v>99.687095062972915</v>
      </c>
    </row>
    <row r="22" spans="1:21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21" ht="66" customHeight="1" x14ac:dyDescent="0.25">
      <c r="A23" s="407" t="s">
        <v>105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30" spans="1:21" x14ac:dyDescent="0.25">
      <c r="N30" s="104">
        <v>82</v>
      </c>
      <c r="O30" s="104">
        <v>62</v>
      </c>
    </row>
    <row r="33" spans="6:12" x14ac:dyDescent="0.25">
      <c r="F33" s="108">
        <v>25</v>
      </c>
    </row>
    <row r="37" spans="6:12" x14ac:dyDescent="0.25">
      <c r="L37" s="104">
        <v>20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38"/>
  <sheetViews>
    <sheetView view="pageBreakPreview" topLeftCell="A10" zoomScale="60" zoomScaleNormal="130" workbookViewId="0">
      <selection activeCell="K14" sqref="K14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0.85546875" style="104" customWidth="1"/>
    <col min="5" max="5" width="12.28515625" style="108" customWidth="1"/>
    <col min="6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4.2851562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6" s="53" customFormat="1" ht="55.5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6" s="53" customFormat="1" ht="23.25" x14ac:dyDescent="0.35">
      <c r="A2" s="384" t="s">
        <v>94</v>
      </c>
      <c r="B2" s="384"/>
      <c r="C2" s="384"/>
      <c r="D2" s="324"/>
      <c r="E2" s="57"/>
      <c r="F2" s="57"/>
      <c r="G2" s="57"/>
      <c r="H2" s="57"/>
      <c r="I2" s="57"/>
      <c r="J2" s="324"/>
      <c r="K2" s="324"/>
      <c r="L2" s="324"/>
      <c r="M2" s="324"/>
      <c r="N2" s="324"/>
      <c r="O2" s="324"/>
      <c r="P2" s="324"/>
      <c r="Q2" s="385" t="s">
        <v>95</v>
      </c>
      <c r="R2" s="385"/>
      <c r="S2" s="385"/>
    </row>
    <row r="3" spans="1:26" s="53" customFormat="1" ht="72.75" customHeight="1" x14ac:dyDescent="0.35">
      <c r="A3" s="404" t="s">
        <v>272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U3" s="53">
        <v>155</v>
      </c>
      <c r="V3" s="53">
        <v>8885</v>
      </c>
      <c r="W3" s="53">
        <v>54.15625</v>
      </c>
      <c r="X3" s="53" t="s">
        <v>241</v>
      </c>
      <c r="Y3" s="53">
        <v>158.44722222222222</v>
      </c>
      <c r="Z3" s="53">
        <v>86.530555555555551</v>
      </c>
    </row>
    <row r="4" spans="1:26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268</v>
      </c>
      <c r="F4" s="374" t="s">
        <v>265</v>
      </c>
      <c r="G4" s="374" t="s">
        <v>166</v>
      </c>
      <c r="H4" s="378" t="s">
        <v>259</v>
      </c>
      <c r="I4" s="378"/>
      <c r="J4" s="378"/>
      <c r="K4" s="379" t="s">
        <v>169</v>
      </c>
      <c r="L4" s="373" t="s">
        <v>274</v>
      </c>
      <c r="M4" s="373"/>
      <c r="N4" s="373"/>
      <c r="O4" s="373"/>
      <c r="P4" s="373" t="s">
        <v>10</v>
      </c>
      <c r="Q4" s="373"/>
      <c r="R4" s="373"/>
      <c r="S4" s="373"/>
    </row>
    <row r="5" spans="1:26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6" s="6" customFormat="1" ht="101.25" customHeight="1" x14ac:dyDescent="0.25">
      <c r="A6" s="373"/>
      <c r="B6" s="373"/>
      <c r="C6" s="376"/>
      <c r="D6" s="373"/>
      <c r="E6" s="376"/>
      <c r="F6" s="376"/>
      <c r="G6" s="376"/>
      <c r="H6" s="323" t="s">
        <v>18</v>
      </c>
      <c r="I6" s="323" t="s">
        <v>19</v>
      </c>
      <c r="J6" s="323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6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6" s="71" customFormat="1" ht="39.75" customHeight="1" x14ac:dyDescent="0.25">
      <c r="A8" s="65">
        <v>1</v>
      </c>
      <c r="B8" s="65" t="s">
        <v>98</v>
      </c>
      <c r="C8" s="227">
        <v>163</v>
      </c>
      <c r="D8" s="227">
        <v>163</v>
      </c>
      <c r="E8" s="228">
        <v>7885</v>
      </c>
      <c r="F8" s="67">
        <v>3.125E-2</v>
      </c>
      <c r="G8" s="67">
        <f>'DEC-2019 III '!G8+F8</f>
        <v>3.3180555555555551</v>
      </c>
      <c r="H8" s="67">
        <v>94.077453703703711</v>
      </c>
      <c r="I8" s="67">
        <v>57.195138888888891</v>
      </c>
      <c r="J8" s="112">
        <f>H8+I8</f>
        <v>151.27259259259262</v>
      </c>
      <c r="K8" s="112">
        <f>'DEC-2019 III '!K8+J8</f>
        <v>2931.7746064814819</v>
      </c>
      <c r="L8" s="233">
        <f>+F8+J8</f>
        <v>151.30384259259262</v>
      </c>
      <c r="M8" s="238">
        <f>L8/C8</f>
        <v>0.92824443308339033</v>
      </c>
      <c r="N8" s="238">
        <f>+((C8*24*31)-J8)/(C8*24*31)*100</f>
        <v>99.875261731815584</v>
      </c>
      <c r="O8" s="238">
        <f>+((C8*24*31)-L8)/(C8*24*31)*100</f>
        <v>99.875235963295239</v>
      </c>
      <c r="P8" s="112">
        <f>+G8+K8</f>
        <v>2935.0926620370374</v>
      </c>
      <c r="Q8" s="238">
        <f>P8/C8</f>
        <v>18.006703448079985</v>
      </c>
      <c r="R8" s="238">
        <f>+((C8*24*31)-K8)/(C8*24*31)*100</f>
        <v>97.582480204431789</v>
      </c>
      <c r="S8" s="238">
        <f>+((C8*24*31)-(G8+K8))*100/(C8*24*31)</f>
        <v>97.579744160204299</v>
      </c>
      <c r="U8" s="71">
        <v>153</v>
      </c>
      <c r="V8" s="71">
        <v>15184</v>
      </c>
      <c r="W8" s="71">
        <v>101.60416666666667</v>
      </c>
      <c r="X8" s="71">
        <v>387.28055555555557</v>
      </c>
      <c r="Y8" s="71">
        <v>242.80138888888891</v>
      </c>
      <c r="Z8" s="71" t="s">
        <v>210</v>
      </c>
    </row>
    <row r="9" spans="1:26" s="71" customFormat="1" ht="39.75" customHeight="1" x14ac:dyDescent="0.25">
      <c r="A9" s="65">
        <v>2</v>
      </c>
      <c r="B9" s="65" t="s">
        <v>99</v>
      </c>
      <c r="C9" s="198">
        <v>83</v>
      </c>
      <c r="D9" s="198">
        <v>83</v>
      </c>
      <c r="E9" s="198">
        <v>2685</v>
      </c>
      <c r="F9" s="199">
        <v>4.291666666666667</v>
      </c>
      <c r="G9" s="67">
        <f>'DEC-2019 III '!G9+F9</f>
        <v>21.366666666666667</v>
      </c>
      <c r="H9" s="199">
        <v>151.79930555555558</v>
      </c>
      <c r="I9" s="199">
        <v>83.42916666666666</v>
      </c>
      <c r="J9" s="112">
        <f t="shared" ref="J9:J20" si="0">H9+I9</f>
        <v>235.22847222222225</v>
      </c>
      <c r="K9" s="112">
        <f>'DEC-2019 III '!K9+J9</f>
        <v>2476.0118055555558</v>
      </c>
      <c r="L9" s="233">
        <f t="shared" ref="L9:L21" si="1">+F9+J9</f>
        <v>239.52013888888891</v>
      </c>
      <c r="M9" s="238">
        <f t="shared" ref="M9:M21" si="2">L9/C9</f>
        <v>2.885784805890228</v>
      </c>
      <c r="N9" s="238">
        <f t="shared" ref="N9:N21" si="3">+((C9*24*31)-J9)/(C9*24*31)*100</f>
        <v>99.619075540513307</v>
      </c>
      <c r="O9" s="238">
        <f t="shared" ref="O9:O21" si="4">+((C9*24*31)-L9)/(C9*24*31)*100</f>
        <v>99.612125698133042</v>
      </c>
      <c r="P9" s="112">
        <f t="shared" ref="P9:P21" si="5">+G9+K9</f>
        <v>2497.3784722222226</v>
      </c>
      <c r="Q9" s="238">
        <f t="shared" ref="Q9:Q21" si="6">P9/C9</f>
        <v>30.088897255689428</v>
      </c>
      <c r="R9" s="238">
        <f t="shared" ref="R9:R21" si="7">+((C9*24*31)-K9)/(C9*24*31)*100</f>
        <v>95.990394148277687</v>
      </c>
      <c r="S9" s="238">
        <f t="shared" ref="S9:S21" si="8">+((C9*24*31)-(G9+K9))*100/(C9*24*31)</f>
        <v>95.955793379611634</v>
      </c>
      <c r="U9" s="71">
        <v>80</v>
      </c>
      <c r="V9" s="71">
        <v>80</v>
      </c>
    </row>
    <row r="10" spans="1:26" s="71" customFormat="1" ht="39.75" customHeight="1" x14ac:dyDescent="0.25">
      <c r="A10" s="65">
        <v>3</v>
      </c>
      <c r="B10" s="115" t="s">
        <v>100</v>
      </c>
      <c r="C10" s="227">
        <v>37</v>
      </c>
      <c r="D10" s="227">
        <v>37</v>
      </c>
      <c r="E10" s="198">
        <v>963</v>
      </c>
      <c r="F10" s="67">
        <v>0</v>
      </c>
      <c r="G10" s="67">
        <f>'DEC-2019 III '!G10+F10</f>
        <v>8.9583333333333348E-2</v>
      </c>
      <c r="H10" s="67">
        <v>17.322916666666668</v>
      </c>
      <c r="I10" s="67">
        <v>17.336805555555554</v>
      </c>
      <c r="J10" s="112">
        <f t="shared" si="0"/>
        <v>34.659722222222221</v>
      </c>
      <c r="K10" s="112">
        <f>'DEC-2019 III '!K10+J10</f>
        <v>721.27638888888873</v>
      </c>
      <c r="L10" s="233">
        <f t="shared" si="1"/>
        <v>34.659722222222221</v>
      </c>
      <c r="M10" s="238">
        <f t="shared" si="2"/>
        <v>0.93674924924924918</v>
      </c>
      <c r="N10" s="238">
        <f t="shared" si="3"/>
        <v>99.874092842842842</v>
      </c>
      <c r="O10" s="238">
        <f t="shared" si="4"/>
        <v>99.874092842842842</v>
      </c>
      <c r="P10" s="112">
        <f t="shared" si="5"/>
        <v>721.36597222222201</v>
      </c>
      <c r="Q10" s="238">
        <f t="shared" si="6"/>
        <v>19.496377627627623</v>
      </c>
      <c r="R10" s="238">
        <f t="shared" si="7"/>
        <v>97.379844562304243</v>
      </c>
      <c r="S10" s="238">
        <f t="shared" si="8"/>
        <v>97.379519136071565</v>
      </c>
      <c r="U10" s="71">
        <v>37</v>
      </c>
      <c r="V10" s="71">
        <v>37</v>
      </c>
      <c r="W10" s="71">
        <v>37</v>
      </c>
      <c r="X10" s="71">
        <v>27</v>
      </c>
    </row>
    <row r="11" spans="1:26" s="71" customFormat="1" ht="39.75" customHeight="1" x14ac:dyDescent="0.25">
      <c r="A11" s="65">
        <v>4</v>
      </c>
      <c r="B11" s="115" t="s">
        <v>101</v>
      </c>
      <c r="C11" s="227">
        <v>36</v>
      </c>
      <c r="D11" s="227">
        <v>36</v>
      </c>
      <c r="E11" s="198">
        <v>1027</v>
      </c>
      <c r="F11" s="67">
        <v>0</v>
      </c>
      <c r="G11" s="67">
        <f>'DEC-2019 III '!G11+F11</f>
        <v>0.11041666666666666</v>
      </c>
      <c r="H11" s="67">
        <v>17.432638888888889</v>
      </c>
      <c r="I11" s="67">
        <v>16.892361111111111</v>
      </c>
      <c r="J11" s="112">
        <f t="shared" si="0"/>
        <v>34.325000000000003</v>
      </c>
      <c r="K11" s="112">
        <f>'DEC-2019 III '!K11+J11</f>
        <v>809.27569444444453</v>
      </c>
      <c r="L11" s="233">
        <f t="shared" si="1"/>
        <v>34.325000000000003</v>
      </c>
      <c r="M11" s="238">
        <f t="shared" si="2"/>
        <v>0.95347222222222228</v>
      </c>
      <c r="N11" s="238">
        <f t="shared" si="3"/>
        <v>99.87184513142175</v>
      </c>
      <c r="O11" s="238">
        <f t="shared" si="4"/>
        <v>99.87184513142175</v>
      </c>
      <c r="P11" s="112">
        <f t="shared" si="5"/>
        <v>809.38611111111118</v>
      </c>
      <c r="Q11" s="238">
        <f t="shared" si="6"/>
        <v>22.482947530864198</v>
      </c>
      <c r="R11" s="238">
        <f t="shared" si="7"/>
        <v>96.978510698758797</v>
      </c>
      <c r="S11" s="238">
        <f t="shared" si="8"/>
        <v>96.978098450152672</v>
      </c>
      <c r="U11" s="71">
        <v>36</v>
      </c>
      <c r="V11" s="71">
        <v>36</v>
      </c>
      <c r="W11" s="71">
        <v>36</v>
      </c>
      <c r="X11" s="71">
        <v>29</v>
      </c>
    </row>
    <row r="12" spans="1:26" s="71" customFormat="1" ht="39.75" customHeight="1" x14ac:dyDescent="0.25">
      <c r="A12" s="65">
        <v>5</v>
      </c>
      <c r="B12" s="65" t="s">
        <v>34</v>
      </c>
      <c r="C12" s="229">
        <v>157</v>
      </c>
      <c r="D12" s="229">
        <v>157</v>
      </c>
      <c r="E12" s="230">
        <v>7323</v>
      </c>
      <c r="F12" s="231">
        <v>0.92838261648745524</v>
      </c>
      <c r="G12" s="67">
        <f>'DEC-2019 III '!G12+F12</f>
        <v>448.42838261648745</v>
      </c>
      <c r="H12" s="231">
        <v>156.97083333333299</v>
      </c>
      <c r="I12" s="231">
        <v>75.30972222222222</v>
      </c>
      <c r="J12" s="112">
        <f t="shared" si="0"/>
        <v>232.28055555555522</v>
      </c>
      <c r="K12" s="112">
        <f>'DEC-2019 III '!K12+J12</f>
        <v>3818.5686111111108</v>
      </c>
      <c r="L12" s="233">
        <f t="shared" si="1"/>
        <v>233.20893817204268</v>
      </c>
      <c r="M12" s="238">
        <f t="shared" si="2"/>
        <v>1.4854072495034565</v>
      </c>
      <c r="N12" s="238">
        <f t="shared" si="3"/>
        <v>99.80114328166259</v>
      </c>
      <c r="O12" s="238">
        <f t="shared" si="4"/>
        <v>99.80034848796997</v>
      </c>
      <c r="P12" s="112">
        <f t="shared" si="5"/>
        <v>4266.9969937275982</v>
      </c>
      <c r="Q12" s="238">
        <f t="shared" si="6"/>
        <v>27.178324800812728</v>
      </c>
      <c r="R12" s="238">
        <f t="shared" si="7"/>
        <v>96.730901469838443</v>
      </c>
      <c r="S12" s="238">
        <f t="shared" si="8"/>
        <v>96.346999354729462</v>
      </c>
      <c r="U12" s="71">
        <v>146</v>
      </c>
      <c r="V12" s="71">
        <v>146</v>
      </c>
    </row>
    <row r="13" spans="1:26" s="71" customFormat="1" ht="39.75" customHeight="1" x14ac:dyDescent="0.25">
      <c r="A13" s="65">
        <v>6</v>
      </c>
      <c r="B13" s="65" t="s">
        <v>35</v>
      </c>
      <c r="C13" s="229">
        <v>129</v>
      </c>
      <c r="D13" s="229">
        <v>129</v>
      </c>
      <c r="E13" s="230">
        <v>7893</v>
      </c>
      <c r="F13" s="231">
        <v>0</v>
      </c>
      <c r="G13" s="67">
        <f>'DEC-2019 III '!G13+F13</f>
        <v>0.8520833333333333</v>
      </c>
      <c r="H13" s="231">
        <v>118.5</v>
      </c>
      <c r="I13" s="231">
        <v>56.666666666666664</v>
      </c>
      <c r="J13" s="112">
        <f t="shared" si="0"/>
        <v>175.16666666666666</v>
      </c>
      <c r="K13" s="112">
        <f>'DEC-2019 III '!K13+J13</f>
        <v>2631.1583333333333</v>
      </c>
      <c r="L13" s="233">
        <f t="shared" si="1"/>
        <v>175.16666666666666</v>
      </c>
      <c r="M13" s="238">
        <f t="shared" si="2"/>
        <v>1.3578811369509043</v>
      </c>
      <c r="N13" s="238">
        <f t="shared" si="3"/>
        <v>99.817489094495841</v>
      </c>
      <c r="O13" s="238">
        <f t="shared" si="4"/>
        <v>99.817489094495841</v>
      </c>
      <c r="P13" s="112">
        <f t="shared" si="5"/>
        <v>2632.0104166666665</v>
      </c>
      <c r="Q13" s="238">
        <f t="shared" si="6"/>
        <v>20.403181524547801</v>
      </c>
      <c r="R13" s="238">
        <f t="shared" si="7"/>
        <v>97.258524700619603</v>
      </c>
      <c r="S13" s="238">
        <f t="shared" si="8"/>
        <v>97.257636891861836</v>
      </c>
      <c r="U13" s="71">
        <v>129</v>
      </c>
      <c r="V13" s="71">
        <v>129</v>
      </c>
      <c r="W13" s="71">
        <v>84581.34</v>
      </c>
    </row>
    <row r="14" spans="1:26" s="71" customFormat="1" ht="39.75" customHeight="1" x14ac:dyDescent="0.25">
      <c r="A14" s="65">
        <v>7</v>
      </c>
      <c r="B14" s="65" t="s">
        <v>79</v>
      </c>
      <c r="C14" s="229">
        <v>101</v>
      </c>
      <c r="D14" s="229">
        <v>101</v>
      </c>
      <c r="E14" s="230">
        <v>3275</v>
      </c>
      <c r="F14" s="231">
        <v>2.3250000000000002</v>
      </c>
      <c r="G14" s="67">
        <f>'DEC-2019 III '!G14+F14</f>
        <v>8.4041666666666686</v>
      </c>
      <c r="H14" s="231">
        <v>76.170138888888886</v>
      </c>
      <c r="I14" s="231">
        <v>28.12222222222222</v>
      </c>
      <c r="J14" s="112">
        <f t="shared" si="0"/>
        <v>104.29236111111111</v>
      </c>
      <c r="K14" s="112">
        <f>'DEC-2019 III '!K14+J14</f>
        <v>1501.3368055555557</v>
      </c>
      <c r="L14" s="233">
        <f t="shared" si="1"/>
        <v>106.61736111111111</v>
      </c>
      <c r="M14" s="238">
        <f t="shared" si="2"/>
        <v>1.0556174367436744</v>
      </c>
      <c r="N14" s="238">
        <f t="shared" si="3"/>
        <v>99.861209995327485</v>
      </c>
      <c r="O14" s="238">
        <f t="shared" si="4"/>
        <v>99.858115935921546</v>
      </c>
      <c r="P14" s="112">
        <f t="shared" si="5"/>
        <v>1509.7409722222224</v>
      </c>
      <c r="Q14" s="238">
        <f t="shared" si="6"/>
        <v>14.947930418041805</v>
      </c>
      <c r="R14" s="238">
        <f t="shared" si="7"/>
        <v>98.002053649585392</v>
      </c>
      <c r="S14" s="238">
        <f t="shared" si="8"/>
        <v>97.990869567467499</v>
      </c>
      <c r="U14" s="71">
        <v>100</v>
      </c>
      <c r="V14" s="71">
        <v>100</v>
      </c>
    </row>
    <row r="15" spans="1:26" s="71" customFormat="1" ht="39.75" customHeight="1" x14ac:dyDescent="0.25">
      <c r="A15" s="65">
        <v>8</v>
      </c>
      <c r="B15" s="65" t="s">
        <v>36</v>
      </c>
      <c r="C15" s="198">
        <v>127</v>
      </c>
      <c r="D15" s="198">
        <v>127</v>
      </c>
      <c r="E15" s="198">
        <v>56207</v>
      </c>
      <c r="F15" s="67">
        <v>8.156944444444445</v>
      </c>
      <c r="G15" s="67">
        <f>'DEC-2019 III '!G15+F15</f>
        <v>13.258333333333335</v>
      </c>
      <c r="H15" s="67">
        <v>709.47204861111106</v>
      </c>
      <c r="I15" s="67">
        <v>720.36355324074077</v>
      </c>
      <c r="J15" s="112">
        <f t="shared" si="0"/>
        <v>1429.8356018518518</v>
      </c>
      <c r="K15" s="112">
        <f>'DEC-2019 III '!K15+J15</f>
        <v>2735.3637037037033</v>
      </c>
      <c r="L15" s="233">
        <f t="shared" si="1"/>
        <v>1437.9925462962963</v>
      </c>
      <c r="M15" s="238">
        <f t="shared" si="2"/>
        <v>11.322775955088947</v>
      </c>
      <c r="N15" s="238">
        <f t="shared" si="3"/>
        <v>98.486754294882033</v>
      </c>
      <c r="O15" s="238">
        <f t="shared" si="4"/>
        <v>98.47812151141278</v>
      </c>
      <c r="P15" s="112">
        <f t="shared" si="5"/>
        <v>2748.6220370370365</v>
      </c>
      <c r="Q15" s="238">
        <f t="shared" si="6"/>
        <v>21.642693205016037</v>
      </c>
      <c r="R15" s="238">
        <f t="shared" si="7"/>
        <v>97.105067623715499</v>
      </c>
      <c r="S15" s="238">
        <f t="shared" si="8"/>
        <v>97.091035859540838</v>
      </c>
      <c r="U15" s="71">
        <v>126</v>
      </c>
      <c r="V15" s="71">
        <v>126</v>
      </c>
    </row>
    <row r="16" spans="1:26" s="71" customFormat="1" ht="39.75" customHeight="1" x14ac:dyDescent="0.25">
      <c r="A16" s="65">
        <v>9</v>
      </c>
      <c r="B16" s="65" t="s">
        <v>37</v>
      </c>
      <c r="C16" s="227">
        <v>189</v>
      </c>
      <c r="D16" s="227">
        <v>189</v>
      </c>
      <c r="E16" s="198">
        <v>857</v>
      </c>
      <c r="F16" s="199">
        <v>7.9</v>
      </c>
      <c r="G16" s="67">
        <f>'DEC-2019 III '!G16+F16</f>
        <v>89.161500000000004</v>
      </c>
      <c r="H16" s="199">
        <v>24.900000000000002</v>
      </c>
      <c r="I16" s="199">
        <v>28.1</v>
      </c>
      <c r="J16" s="112">
        <f t="shared" si="0"/>
        <v>53</v>
      </c>
      <c r="K16" s="112">
        <f>'DEC-2019 III '!K16+J16</f>
        <v>1634.53</v>
      </c>
      <c r="L16" s="233">
        <f t="shared" si="1"/>
        <v>60.9</v>
      </c>
      <c r="M16" s="238">
        <f t="shared" si="2"/>
        <v>0.32222222222222219</v>
      </c>
      <c r="N16" s="238">
        <f t="shared" si="3"/>
        <v>99.962308698867844</v>
      </c>
      <c r="O16" s="238">
        <f t="shared" si="4"/>
        <v>99.956690561529271</v>
      </c>
      <c r="P16" s="112">
        <f t="shared" si="5"/>
        <v>1723.6914999999999</v>
      </c>
      <c r="Q16" s="238">
        <f t="shared" si="6"/>
        <v>9.1200608465608468</v>
      </c>
      <c r="R16" s="238">
        <f t="shared" si="7"/>
        <v>98.837593161517887</v>
      </c>
      <c r="S16" s="238">
        <f t="shared" si="8"/>
        <v>98.774185370085917</v>
      </c>
      <c r="U16" s="71">
        <v>189</v>
      </c>
      <c r="V16" s="71">
        <v>189</v>
      </c>
    </row>
    <row r="17" spans="1:22" s="71" customFormat="1" ht="39.75" customHeight="1" x14ac:dyDescent="0.25">
      <c r="A17" s="65">
        <v>10</v>
      </c>
      <c r="B17" s="65" t="s">
        <v>38</v>
      </c>
      <c r="C17" s="227">
        <v>114</v>
      </c>
      <c r="D17" s="227">
        <v>114</v>
      </c>
      <c r="E17" s="198">
        <v>3972</v>
      </c>
      <c r="F17" s="67">
        <v>8.7958333333333325</v>
      </c>
      <c r="G17" s="67">
        <f>'DEC-2019 III '!G17+F17</f>
        <v>93.871759259259264</v>
      </c>
      <c r="H17" s="67">
        <v>83.938888888888883</v>
      </c>
      <c r="I17" s="67">
        <v>28.316666666666666</v>
      </c>
      <c r="J17" s="112">
        <f t="shared" si="0"/>
        <v>112.25555555555555</v>
      </c>
      <c r="K17" s="112">
        <f>'DEC-2019 III '!K17+J17</f>
        <v>1747.90625</v>
      </c>
      <c r="L17" s="233">
        <f t="shared" si="1"/>
        <v>121.05138888888888</v>
      </c>
      <c r="M17" s="238">
        <f t="shared" si="2"/>
        <v>1.0618542884990252</v>
      </c>
      <c r="N17" s="238">
        <f t="shared" si="3"/>
        <v>99.867648137667942</v>
      </c>
      <c r="O17" s="238">
        <f t="shared" si="4"/>
        <v>99.8572776493953</v>
      </c>
      <c r="P17" s="112">
        <f t="shared" si="5"/>
        <v>1841.7780092592593</v>
      </c>
      <c r="Q17" s="238">
        <f t="shared" si="6"/>
        <v>16.155947449642625</v>
      </c>
      <c r="R17" s="238">
        <f t="shared" si="7"/>
        <v>97.939178633748341</v>
      </c>
      <c r="S17" s="238">
        <f t="shared" si="8"/>
        <v>97.828501686875995</v>
      </c>
      <c r="U17" s="71">
        <v>108</v>
      </c>
      <c r="V17" s="71">
        <v>108</v>
      </c>
    </row>
    <row r="18" spans="1:22" s="106" customFormat="1" ht="39.75" customHeight="1" x14ac:dyDescent="0.25">
      <c r="A18" s="65">
        <v>11</v>
      </c>
      <c r="B18" s="120" t="s">
        <v>102</v>
      </c>
      <c r="C18" s="232">
        <v>223</v>
      </c>
      <c r="D18" s="198">
        <v>223</v>
      </c>
      <c r="E18" s="329">
        <v>17165</v>
      </c>
      <c r="F18" s="67">
        <v>15.302777777777781</v>
      </c>
      <c r="G18" s="67">
        <f>'DEC-2019 III '!G18+F18</f>
        <v>132.85033564814822</v>
      </c>
      <c r="H18" s="67">
        <v>2297.3145833333333</v>
      </c>
      <c r="I18" s="67">
        <v>46.479166666666671</v>
      </c>
      <c r="J18" s="112">
        <f t="shared" si="0"/>
        <v>2343.7937499999998</v>
      </c>
      <c r="K18" s="112">
        <f>'DEC-2019 III '!K18+J18</f>
        <v>24344.259085648151</v>
      </c>
      <c r="L18" s="233">
        <f t="shared" si="1"/>
        <v>2359.0965277777777</v>
      </c>
      <c r="M18" s="238">
        <f t="shared" si="2"/>
        <v>10.578908196312904</v>
      </c>
      <c r="N18" s="238">
        <f t="shared" si="3"/>
        <v>98.587327167414045</v>
      </c>
      <c r="O18" s="238">
        <f t="shared" si="4"/>
        <v>98.578103737054718</v>
      </c>
      <c r="P18" s="119">
        <f t="shared" si="5"/>
        <v>24477.1094212963</v>
      </c>
      <c r="Q18" s="233">
        <f t="shared" si="6"/>
        <v>109.76282251702376</v>
      </c>
      <c r="R18" s="238">
        <f t="shared" si="7"/>
        <v>85.32700522828479</v>
      </c>
      <c r="S18" s="238">
        <f t="shared" si="8"/>
        <v>85.246932457389278</v>
      </c>
      <c r="U18" s="106">
        <v>215</v>
      </c>
      <c r="V18" s="106">
        <v>215</v>
      </c>
    </row>
    <row r="19" spans="1:22" s="71" customFormat="1" ht="39.75" customHeight="1" x14ac:dyDescent="0.25">
      <c r="A19" s="65">
        <v>12</v>
      </c>
      <c r="B19" s="65" t="s">
        <v>103</v>
      </c>
      <c r="C19" s="198">
        <v>115</v>
      </c>
      <c r="D19" s="198">
        <v>115</v>
      </c>
      <c r="E19" s="232">
        <v>1270</v>
      </c>
      <c r="F19" s="239">
        <v>1.0729166666666667</v>
      </c>
      <c r="G19" s="67">
        <f>'DEC-2019 III '!G19+F19</f>
        <v>11.645833333333332</v>
      </c>
      <c r="H19" s="240">
        <v>7.2534722222222223</v>
      </c>
      <c r="I19" s="240">
        <v>47.168055555555554</v>
      </c>
      <c r="J19" s="112">
        <f t="shared" si="0"/>
        <v>54.421527777777776</v>
      </c>
      <c r="K19" s="112">
        <f>'DEC-2019 III '!K19+J19</f>
        <v>733.92708333333337</v>
      </c>
      <c r="L19" s="233">
        <f t="shared" si="1"/>
        <v>55.49444444444444</v>
      </c>
      <c r="M19" s="238">
        <f t="shared" si="2"/>
        <v>0.48256038647342991</v>
      </c>
      <c r="N19" s="238">
        <f t="shared" si="3"/>
        <v>99.936393726299926</v>
      </c>
      <c r="O19" s="238">
        <f t="shared" si="4"/>
        <v>99.935139733000895</v>
      </c>
      <c r="P19" s="112">
        <f t="shared" si="5"/>
        <v>745.57291666666674</v>
      </c>
      <c r="Q19" s="238">
        <f t="shared" si="6"/>
        <v>6.4832427536231894</v>
      </c>
      <c r="R19" s="238">
        <f t="shared" si="7"/>
        <v>99.142207709989094</v>
      </c>
      <c r="S19" s="238">
        <f t="shared" si="8"/>
        <v>99.128596404082884</v>
      </c>
      <c r="U19" s="71">
        <v>113</v>
      </c>
      <c r="V19" s="71">
        <v>113</v>
      </c>
    </row>
    <row r="20" spans="1:22" s="71" customFormat="1" ht="39.75" customHeight="1" x14ac:dyDescent="0.25">
      <c r="A20" s="65">
        <v>13</v>
      </c>
      <c r="B20" s="65" t="s">
        <v>69</v>
      </c>
      <c r="C20" s="227">
        <v>133</v>
      </c>
      <c r="D20" s="227">
        <v>133</v>
      </c>
      <c r="E20" s="198">
        <v>5572</v>
      </c>
      <c r="F20" s="233">
        <v>8.5256944444444454</v>
      </c>
      <c r="G20" s="67">
        <f>'DEC-2019 III '!G20+F20</f>
        <v>102.66469907407406</v>
      </c>
      <c r="H20" s="233">
        <v>471.12916666666666</v>
      </c>
      <c r="I20" s="233">
        <v>47.637500000000003</v>
      </c>
      <c r="J20" s="112">
        <f t="shared" si="0"/>
        <v>518.76666666666665</v>
      </c>
      <c r="K20" s="112">
        <f>'DEC-2019 III '!K20+J20</f>
        <v>5294.1673611111119</v>
      </c>
      <c r="L20" s="233">
        <f t="shared" si="1"/>
        <v>527.29236111111106</v>
      </c>
      <c r="M20" s="238">
        <f t="shared" si="2"/>
        <v>3.9646042188805342</v>
      </c>
      <c r="N20" s="238">
        <f t="shared" si="3"/>
        <v>99.475739078879997</v>
      </c>
      <c r="O20" s="238">
        <f t="shared" si="4"/>
        <v>99.467123088860134</v>
      </c>
      <c r="P20" s="112">
        <f t="shared" si="5"/>
        <v>5396.8320601851856</v>
      </c>
      <c r="Q20" s="238">
        <f t="shared" si="6"/>
        <v>40.577684663046512</v>
      </c>
      <c r="R20" s="238">
        <f t="shared" si="7"/>
        <v>94.649762146180862</v>
      </c>
      <c r="S20" s="238">
        <f t="shared" si="8"/>
        <v>94.546010125934615</v>
      </c>
      <c r="U20" s="71">
        <v>126</v>
      </c>
      <c r="V20" s="71">
        <v>126</v>
      </c>
    </row>
    <row r="21" spans="1:22" s="103" customFormat="1" ht="27.75" customHeight="1" x14ac:dyDescent="0.25">
      <c r="A21" s="94"/>
      <c r="B21" s="95" t="s">
        <v>91</v>
      </c>
      <c r="C21" s="234">
        <f t="shared" ref="C21:I21" si="9">SUM(C8:C20)</f>
        <v>1607</v>
      </c>
      <c r="D21" s="234">
        <f t="shared" si="9"/>
        <v>1607</v>
      </c>
      <c r="E21" s="236">
        <f t="shared" si="9"/>
        <v>116094</v>
      </c>
      <c r="F21" s="235">
        <f t="shared" si="9"/>
        <v>57.330465949820791</v>
      </c>
      <c r="G21" s="335">
        <f t="shared" si="9"/>
        <v>926.02181548685803</v>
      </c>
      <c r="H21" s="235">
        <f t="shared" si="9"/>
        <v>4226.2814467592589</v>
      </c>
      <c r="I21" s="235">
        <f t="shared" si="9"/>
        <v>1253.0170254629631</v>
      </c>
      <c r="J21" s="235">
        <f>H21+I21</f>
        <v>5479.2984722222218</v>
      </c>
      <c r="K21" s="226">
        <f>SUM(K8:K20)</f>
        <v>51379.55572916667</v>
      </c>
      <c r="L21" s="233">
        <f t="shared" si="1"/>
        <v>5536.6289381720426</v>
      </c>
      <c r="M21" s="241">
        <f t="shared" si="2"/>
        <v>3.4453198121792425</v>
      </c>
      <c r="N21" s="241">
        <f t="shared" si="3"/>
        <v>99.541714468937798</v>
      </c>
      <c r="O21" s="241">
        <f t="shared" si="4"/>
        <v>99.536919380083432</v>
      </c>
      <c r="P21" s="226">
        <f t="shared" si="5"/>
        <v>52305.577544653526</v>
      </c>
      <c r="Q21" s="241">
        <f t="shared" si="6"/>
        <v>32.548585902086828</v>
      </c>
      <c r="R21" s="241">
        <f t="shared" si="7"/>
        <v>95.702642025716912</v>
      </c>
      <c r="S21" s="241">
        <f t="shared" si="8"/>
        <v>95.625190066923807</v>
      </c>
    </row>
    <row r="22" spans="1:22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22" ht="66" customHeight="1" x14ac:dyDescent="0.25">
      <c r="A23" s="407" t="s">
        <v>273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22" ht="18.75" x14ac:dyDescent="0.25">
      <c r="E25" s="172"/>
      <c r="F25" s="172"/>
      <c r="G25" s="67"/>
      <c r="H25" s="173"/>
      <c r="I25" s="173"/>
      <c r="J25" s="173"/>
    </row>
    <row r="26" spans="1:22" x14ac:dyDescent="0.25">
      <c r="E26" s="174"/>
      <c r="F26" s="174"/>
      <c r="G26" s="174"/>
      <c r="H26" s="174"/>
      <c r="I26" s="174"/>
      <c r="J26" s="175"/>
    </row>
    <row r="28" spans="1:22" x14ac:dyDescent="0.25">
      <c r="L28" s="282"/>
    </row>
    <row r="29" spans="1:22" x14ac:dyDescent="0.25">
      <c r="H29" s="174"/>
      <c r="I29" s="174"/>
      <c r="J29" s="175"/>
      <c r="K29" s="175"/>
      <c r="L29" s="175"/>
    </row>
    <row r="30" spans="1:22" x14ac:dyDescent="0.25">
      <c r="G30" s="231">
        <v>0.92838261648745524</v>
      </c>
      <c r="H30" s="297"/>
      <c r="I30" s="298"/>
      <c r="J30" s="175"/>
      <c r="K30" s="175"/>
      <c r="L30" s="175"/>
    </row>
    <row r="31" spans="1:22" x14ac:dyDescent="0.25">
      <c r="H31" s="174"/>
      <c r="I31" s="298"/>
      <c r="J31" s="175"/>
      <c r="K31" s="175"/>
      <c r="L31" s="175"/>
    </row>
    <row r="32" spans="1:22" x14ac:dyDescent="0.25">
      <c r="H32" s="174"/>
      <c r="I32" s="174"/>
      <c r="J32" s="175"/>
      <c r="K32" s="175"/>
      <c r="L32" s="175"/>
    </row>
    <row r="33" spans="8:15" x14ac:dyDescent="0.25">
      <c r="H33" s="174"/>
      <c r="I33" s="174"/>
      <c r="J33" s="175"/>
      <c r="K33" s="175"/>
      <c r="L33" s="175"/>
    </row>
    <row r="34" spans="8:15" x14ac:dyDescent="0.25">
      <c r="O34" s="330"/>
    </row>
    <row r="36" spans="8:15" x14ac:dyDescent="0.25">
      <c r="J36" s="231"/>
      <c r="L36" s="231"/>
    </row>
    <row r="38" spans="8:15" x14ac:dyDescent="0.25">
      <c r="N38" s="331"/>
    </row>
  </sheetData>
  <mergeCells count="25"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7"/>
  <sheetViews>
    <sheetView view="pageBreakPreview" topLeftCell="A4" zoomScale="55" zoomScaleNormal="55" zoomScaleSheetLayoutView="55" workbookViewId="0">
      <selection activeCell="M10" sqref="M10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3.42578125" customWidth="1"/>
    <col min="5" max="5" width="18.140625" customWidth="1"/>
    <col min="6" max="6" width="18.5703125" customWidth="1"/>
    <col min="7" max="7" width="16.85546875" customWidth="1"/>
    <col min="8" max="8" width="16.42578125" customWidth="1"/>
    <col min="9" max="9" width="15.5703125" customWidth="1"/>
    <col min="10" max="10" width="15.140625" customWidth="1"/>
    <col min="11" max="11" width="15.85546875" customWidth="1"/>
    <col min="12" max="12" width="17.7109375" style="303" customWidth="1"/>
    <col min="13" max="13" width="13.7109375" customWidth="1"/>
    <col min="14" max="14" width="12.5703125" customWidth="1"/>
    <col min="15" max="15" width="13.855468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275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276</v>
      </c>
      <c r="F3" s="411" t="s">
        <v>277</v>
      </c>
      <c r="G3" s="411" t="s">
        <v>166</v>
      </c>
      <c r="H3" s="414" t="s">
        <v>278</v>
      </c>
      <c r="I3" s="414"/>
      <c r="J3" s="414"/>
      <c r="K3" s="415" t="s">
        <v>169</v>
      </c>
      <c r="L3" s="373" t="s">
        <v>279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22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340" t="s">
        <v>18</v>
      </c>
      <c r="I5" s="340" t="s">
        <v>19</v>
      </c>
      <c r="J5" s="340" t="s">
        <v>20</v>
      </c>
      <c r="K5" s="417"/>
      <c r="L5" s="422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189">
        <v>1</v>
      </c>
      <c r="B6" s="189">
        <v>2</v>
      </c>
      <c r="C6" s="189">
        <v>3</v>
      </c>
      <c r="D6" s="189">
        <v>4</v>
      </c>
      <c r="E6" s="190" t="s">
        <v>21</v>
      </c>
      <c r="F6" s="189">
        <v>5</v>
      </c>
      <c r="G6" s="189" t="s">
        <v>22</v>
      </c>
      <c r="H6" s="191">
        <v>6</v>
      </c>
      <c r="I6" s="191">
        <v>7</v>
      </c>
      <c r="J6" s="191" t="s">
        <v>23</v>
      </c>
      <c r="K6" s="189" t="s">
        <v>24</v>
      </c>
      <c r="L6" s="191" t="s">
        <v>25</v>
      </c>
      <c r="M6" s="189" t="s">
        <v>26</v>
      </c>
      <c r="N6" s="189" t="s">
        <v>27</v>
      </c>
      <c r="O6" s="189" t="s">
        <v>28</v>
      </c>
      <c r="P6" s="189" t="s">
        <v>29</v>
      </c>
      <c r="Q6" s="189" t="s">
        <v>30</v>
      </c>
      <c r="R6" s="189" t="s">
        <v>31</v>
      </c>
      <c r="S6" s="189" t="s">
        <v>32</v>
      </c>
      <c r="T6" s="160"/>
      <c r="U6" s="160"/>
    </row>
    <row r="7" spans="1:24" s="134" customFormat="1" ht="46.5" customHeight="1" x14ac:dyDescent="0.25">
      <c r="A7" s="130">
        <v>1</v>
      </c>
      <c r="B7" s="131" t="s">
        <v>108</v>
      </c>
      <c r="C7" s="132">
        <f>'FEB-20 Anx- I '!C14</f>
        <v>146</v>
      </c>
      <c r="D7" s="132">
        <f>'FEB-20 Anx- I '!D14</f>
        <v>146</v>
      </c>
      <c r="E7" s="132">
        <f>'FEB-20 Anx- I '!E14</f>
        <v>3613</v>
      </c>
      <c r="F7" s="133">
        <f>'FEB-20 Anx- I '!F14</f>
        <v>6.8152777777777782</v>
      </c>
      <c r="G7" s="133">
        <f>'FEB-20 Anx- I '!G14</f>
        <v>163.96805555555554</v>
      </c>
      <c r="H7" s="133">
        <f>'FEB-20 Anx- I '!H14</f>
        <v>41.327083333333334</v>
      </c>
      <c r="I7" s="133">
        <f>'FEB-20 Anx- I '!I14</f>
        <v>10.256388888888889</v>
      </c>
      <c r="J7" s="133">
        <f>'FEB-20 Anx- I '!J14</f>
        <v>51.583472222222227</v>
      </c>
      <c r="K7" s="133">
        <f>'FEB-20 Anx- I '!K14</f>
        <v>1058.7327546296297</v>
      </c>
      <c r="L7" s="133">
        <f>'FEB-20 Anx- I '!L14</f>
        <v>58.39875</v>
      </c>
      <c r="M7" s="133">
        <f>'FEB-20 Anx- I '!M14</f>
        <v>0.39999143835616441</v>
      </c>
      <c r="N7" s="133">
        <f>'FEB-20 Anx- I '!N14</f>
        <v>99.949236860118276</v>
      </c>
      <c r="O7" s="133">
        <f>'FEB-20 Anx- I '!O14</f>
        <v>99.942529965753437</v>
      </c>
      <c r="P7" s="133">
        <f>'FEB-20 Anx- I '!P14</f>
        <v>1222.7008101851852</v>
      </c>
      <c r="Q7" s="133">
        <f>'FEB-20 Anx- I '!Q14</f>
        <v>8.3746630834601721</v>
      </c>
      <c r="R7" s="133">
        <f>'FEB-20 Anx- I '!R14</f>
        <v>98.958104280202292</v>
      </c>
      <c r="S7" s="133">
        <f>'FEB-20 Anx- I '!S14</f>
        <v>98.796743809847669</v>
      </c>
      <c r="T7" s="132"/>
      <c r="U7" s="162"/>
      <c r="V7" s="134">
        <f>(M7+M8+M9)/C10</f>
        <v>2.0847911727533441E-3</v>
      </c>
    </row>
    <row r="8" spans="1:24" s="134" customFormat="1" ht="59.25" customHeight="1" x14ac:dyDescent="0.25">
      <c r="A8" s="130">
        <v>2</v>
      </c>
      <c r="B8" s="135" t="s">
        <v>109</v>
      </c>
      <c r="C8" s="136">
        <f>'FEB-2020 II '!C50</f>
        <v>170</v>
      </c>
      <c r="D8" s="136">
        <f>'FEB-2020 II '!D50</f>
        <v>170</v>
      </c>
      <c r="E8" s="136">
        <f>'FEB-2020 II '!E50</f>
        <v>4967</v>
      </c>
      <c r="F8" s="16">
        <f>'FEB-2020 II '!F50</f>
        <v>15.631752873563217</v>
      </c>
      <c r="G8" s="16">
        <f>'FEB-2020 II '!G50</f>
        <v>205.34639870689654</v>
      </c>
      <c r="H8" s="16">
        <f>'FEB-2020 II '!H50</f>
        <v>78.439583333333331</v>
      </c>
      <c r="I8" s="16">
        <f>'FEB-2020 II '!I50</f>
        <v>42.090277777777779</v>
      </c>
      <c r="J8" s="16">
        <f>'FEB-2020 II '!J50</f>
        <v>120.52986111111112</v>
      </c>
      <c r="K8" s="16">
        <f>'FEB-2020 II '!K50</f>
        <v>2263.291222222223</v>
      </c>
      <c r="L8" s="16">
        <f>'FEB-2020 II '!L50</f>
        <v>136.16161398467432</v>
      </c>
      <c r="M8" s="16">
        <f>'FEB-2020 II '!M50</f>
        <v>0.80095067049808422</v>
      </c>
      <c r="N8" s="16">
        <f>'FEB-2020 II '!N50</f>
        <v>99.898132301292165</v>
      </c>
      <c r="O8" s="16">
        <f>'FEB-2020 II '!O50</f>
        <v>99.884920880675566</v>
      </c>
      <c r="P8" s="16">
        <f>'FEB-2020 II '!P50</f>
        <v>2468.6376209291197</v>
      </c>
      <c r="Q8" s="16">
        <f>'FEB-2020 II '!Q50</f>
        <v>14.521397770171292</v>
      </c>
      <c r="R8" s="16">
        <f>'FEB-2020 II '!R50</f>
        <v>98.087143997445722</v>
      </c>
      <c r="S8" s="16">
        <f>'FEB-2020 II '!S50</f>
        <v>97.913592274400671</v>
      </c>
      <c r="T8" s="163"/>
      <c r="U8" s="162"/>
      <c r="X8" s="134">
        <f>76.84/1850</f>
        <v>4.153513513513514E-2</v>
      </c>
    </row>
    <row r="9" spans="1:24" s="134" customFormat="1" ht="47.25" customHeight="1" x14ac:dyDescent="0.25">
      <c r="A9" s="130">
        <v>3</v>
      </c>
      <c r="B9" s="131" t="s">
        <v>110</v>
      </c>
      <c r="C9" s="132">
        <f>'FEB-2020 III'!C21</f>
        <v>1605</v>
      </c>
      <c r="D9" s="132">
        <f>'FEB-2020 III'!D21</f>
        <v>1605</v>
      </c>
      <c r="E9" s="132">
        <f>'FEB-2020 III'!E21</f>
        <v>116759</v>
      </c>
      <c r="F9" s="133">
        <f>'FEB-2020 III'!F21</f>
        <v>54.991575670498079</v>
      </c>
      <c r="G9" s="133">
        <f>'FEB-2020 III'!G21</f>
        <v>981.01339115735607</v>
      </c>
      <c r="H9" s="133">
        <f>'FEB-2020 III'!H21</f>
        <v>3273.7286689814819</v>
      </c>
      <c r="I9" s="133">
        <f>'FEB-2020 III'!I21</f>
        <v>1171.606238425926</v>
      </c>
      <c r="J9" s="133">
        <f>'FEB-2020 III'!J21</f>
        <v>4445.3349074074076</v>
      </c>
      <c r="K9" s="133">
        <f>'FEB-2020 III'!K21</f>
        <v>55824.890636574084</v>
      </c>
      <c r="L9" s="133">
        <f>'FEB-2020 III'!L21</f>
        <v>4500.3264830779053</v>
      </c>
      <c r="M9" s="133">
        <f>'FEB-2020 III'!M21</f>
        <v>2.8039417340049253</v>
      </c>
      <c r="N9" s="133">
        <f>'FEB-2020 III'!N21</f>
        <v>99.602057604879917</v>
      </c>
      <c r="O9" s="133">
        <f>'FEB-2020 III'!O21</f>
        <v>99.597134808332626</v>
      </c>
      <c r="P9" s="133">
        <f>'FEB-2020 III'!P21</f>
        <v>56805.904027731442</v>
      </c>
      <c r="Q9" s="133">
        <f>'FEB-2020 III'!Q21</f>
        <v>35.393086621639526</v>
      </c>
      <c r="R9" s="133">
        <f>'FEB-2020 III'!R21</f>
        <v>95.002605844113759</v>
      </c>
      <c r="S9" s="133">
        <f>'FEB-2020 III'!S21</f>
        <v>94.914786404936848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1921</v>
      </c>
      <c r="D10" s="131">
        <f t="shared" si="0"/>
        <v>1921</v>
      </c>
      <c r="E10" s="131">
        <f t="shared" si="0"/>
        <v>125339</v>
      </c>
      <c r="F10" s="16">
        <f t="shared" si="0"/>
        <v>77.438606321839075</v>
      </c>
      <c r="G10" s="16">
        <f t="shared" si="0"/>
        <v>1350.327845419808</v>
      </c>
      <c r="H10" s="16">
        <f t="shared" si="0"/>
        <v>3393.4953356481487</v>
      </c>
      <c r="I10" s="16">
        <f t="shared" si="0"/>
        <v>1223.9529050925926</v>
      </c>
      <c r="J10" s="16">
        <f>+H10+I10</f>
        <v>4617.4482407407413</v>
      </c>
      <c r="K10" s="16">
        <f>SUM(K7:K9)</f>
        <v>59146.914613425935</v>
      </c>
      <c r="L10" s="23">
        <f>SUM(L7:L9)</f>
        <v>4694.8868470625794</v>
      </c>
      <c r="M10" s="38">
        <f>L10/C10</f>
        <v>2.4439806595848927</v>
      </c>
      <c r="N10" s="16">
        <f>SUM(N7:N9)/3</f>
        <v>99.816475588763453</v>
      </c>
      <c r="O10" s="16">
        <f>SUM(O7:O9)/3</f>
        <v>99.808195218253886</v>
      </c>
      <c r="P10" s="16">
        <f>+G10+K10</f>
        <v>60497.242458845743</v>
      </c>
      <c r="Q10" s="16">
        <f>+P10/C10</f>
        <v>31.492578062907725</v>
      </c>
      <c r="R10" s="16">
        <f>SUM(R7:R9)/3</f>
        <v>97.349284707253915</v>
      </c>
      <c r="S10" s="16">
        <f>SUM(S7:S9)/3</f>
        <v>97.20837416306172</v>
      </c>
    </row>
    <row r="11" spans="1:24" s="144" customFormat="1" ht="41.25" customHeight="1" x14ac:dyDescent="0.25">
      <c r="A11" s="140" t="s">
        <v>111</v>
      </c>
      <c r="B11" s="336"/>
      <c r="C11" s="336"/>
      <c r="D11" s="336"/>
      <c r="E11" s="336"/>
      <c r="F11" s="336"/>
      <c r="G11" s="364" t="s">
        <v>112</v>
      </c>
      <c r="H11" s="364"/>
      <c r="I11" s="364"/>
      <c r="J11" s="142">
        <f>+N10</f>
        <v>99.816475588763453</v>
      </c>
      <c r="K11" s="364" t="s">
        <v>113</v>
      </c>
      <c r="L11" s="364"/>
      <c r="M11" s="142">
        <f>+O10</f>
        <v>99.808195218253886</v>
      </c>
      <c r="N11" s="336"/>
      <c r="O11" s="336" t="s">
        <v>114</v>
      </c>
      <c r="P11" s="336"/>
      <c r="Q11" s="142">
        <f>+(J11+M11)/2</f>
        <v>99.812335403508669</v>
      </c>
      <c r="R11" s="336"/>
      <c r="S11" s="341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V12" s="304"/>
    </row>
    <row r="13" spans="1:24" s="5" customFormat="1" ht="96" customHeight="1" x14ac:dyDescent="0.2">
      <c r="A13" s="377" t="s">
        <v>280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6:19" x14ac:dyDescent="0.25">
      <c r="P17" s="409" t="s">
        <v>149</v>
      </c>
      <c r="Q17" s="409"/>
      <c r="R17" s="409"/>
      <c r="S17" s="409"/>
    </row>
  </sheetData>
  <mergeCells count="29">
    <mergeCell ref="P15:S15"/>
    <mergeCell ref="P16:S16"/>
    <mergeCell ref="P17:S17"/>
    <mergeCell ref="S4:S5"/>
    <mergeCell ref="A10:B10"/>
    <mergeCell ref="G11:I11"/>
    <mergeCell ref="K11:L11"/>
    <mergeCell ref="A12:S12"/>
    <mergeCell ref="A13:S13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4" zoomScale="60" workbookViewId="0">
      <selection activeCell="K10" sqref="K10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" style="5" customWidth="1"/>
    <col min="5" max="5" width="11.5703125" style="5" customWidth="1"/>
    <col min="6" max="6" width="15.42578125" style="5" customWidth="1"/>
    <col min="7" max="7" width="16.42578125" style="5" customWidth="1"/>
    <col min="8" max="8" width="16.7109375" style="5" customWidth="1"/>
    <col min="9" max="9" width="15.85546875" style="5" customWidth="1"/>
    <col min="10" max="10" width="15" style="5" customWidth="1"/>
    <col min="11" max="11" width="16.140625" style="5" customWidth="1"/>
    <col min="12" max="12" width="17.5703125" style="301" customWidth="1"/>
    <col min="13" max="13" width="14.28515625" style="5" customWidth="1"/>
    <col min="14" max="14" width="15.140625" style="5" customWidth="1"/>
    <col min="15" max="15" width="15.5703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338"/>
      <c r="E2" s="4"/>
      <c r="F2" s="338"/>
      <c r="G2" s="338"/>
      <c r="H2" s="338"/>
      <c r="I2" s="338"/>
      <c r="J2" s="338"/>
      <c r="K2" s="338"/>
      <c r="L2" s="300"/>
      <c r="M2" s="338"/>
      <c r="N2" s="338"/>
      <c r="O2" s="338"/>
      <c r="P2" s="338"/>
      <c r="Q2" s="370" t="s">
        <v>2</v>
      </c>
      <c r="R2" s="370"/>
      <c r="S2" s="370"/>
    </row>
    <row r="3" spans="1:25" ht="69" customHeight="1" x14ac:dyDescent="0.2">
      <c r="A3" s="371" t="s">
        <v>281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285</v>
      </c>
      <c r="F4" s="374" t="s">
        <v>284</v>
      </c>
      <c r="G4" s="374" t="s">
        <v>166</v>
      </c>
      <c r="H4" s="378" t="s">
        <v>278</v>
      </c>
      <c r="I4" s="378"/>
      <c r="J4" s="378"/>
      <c r="K4" s="379" t="s">
        <v>169</v>
      </c>
      <c r="L4" s="373" t="s">
        <v>282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337" t="s">
        <v>18</v>
      </c>
      <c r="I6" s="337" t="s">
        <v>19</v>
      </c>
      <c r="J6" s="337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129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44.25" customHeight="1" x14ac:dyDescent="0.2">
      <c r="A8" s="11">
        <v>1</v>
      </c>
      <c r="B8" s="11" t="s">
        <v>33</v>
      </c>
      <c r="C8" s="200">
        <v>61</v>
      </c>
      <c r="D8" s="200">
        <v>61</v>
      </c>
      <c r="E8" s="201">
        <v>1288</v>
      </c>
      <c r="F8" s="209">
        <v>6.0326388888888891</v>
      </c>
      <c r="G8" s="209">
        <f>'JAN-2020 Anx- I '!G8+F8</f>
        <v>125.6298611111111</v>
      </c>
      <c r="H8" s="209">
        <v>11.2</v>
      </c>
      <c r="I8" s="209">
        <v>3.5555555555555554</v>
      </c>
      <c r="J8" s="203">
        <f t="shared" ref="J8:J14" si="0">H8+I8</f>
        <v>14.755555555555555</v>
      </c>
      <c r="K8" s="204">
        <f>'JAN-2020 Anx- I '!K8+J8</f>
        <v>313.59305555555562</v>
      </c>
      <c r="L8" s="210">
        <f t="shared" ref="L8:L13" si="1">+F8+J8</f>
        <v>20.788194444444443</v>
      </c>
      <c r="M8" s="204">
        <f t="shared" ref="M8:M14" si="2">L8/C8</f>
        <v>0.34079007285974494</v>
      </c>
      <c r="N8" s="205">
        <f t="shared" ref="N8:N14" si="3">+((C8*24*29)-J8)/(C8*24*29)*100</f>
        <v>99.965245064171</v>
      </c>
      <c r="O8" s="205">
        <f t="shared" ref="O8:O14" si="4">+((C8*24*29)-L8)/(C8*24*29)*100</f>
        <v>99.951035909071877</v>
      </c>
      <c r="P8" s="206">
        <f>+G8+K8</f>
        <v>439.22291666666672</v>
      </c>
      <c r="Q8" s="204">
        <f t="shared" ref="Q8:Q14" si="5">P8/C8</f>
        <v>7.20037568306011</v>
      </c>
      <c r="R8" s="205">
        <f t="shared" ref="R8:R14" si="6">+((C8*24*29)-K8)/(C8*24*29)*100</f>
        <v>99.261369286895714</v>
      </c>
      <c r="S8" s="205">
        <f t="shared" ref="S8:S14" si="7">+((C8*24*29)-(G8+K8))*100/(C8*24*29)</f>
        <v>98.965463263928143</v>
      </c>
      <c r="U8" s="11">
        <v>44</v>
      </c>
      <c r="V8" s="11">
        <v>45</v>
      </c>
      <c r="W8" s="19">
        <v>450</v>
      </c>
      <c r="X8" s="20">
        <v>5.239583333333333</v>
      </c>
      <c r="Y8" s="20" t="e">
        <f>X8+'[2]FEB-2019  -I'!Y8</f>
        <v>#REF!</v>
      </c>
    </row>
    <row r="9" spans="1:25" s="26" customFormat="1" ht="42" customHeight="1" x14ac:dyDescent="0.2">
      <c r="A9" s="21">
        <v>2</v>
      </c>
      <c r="B9" s="21" t="s">
        <v>34</v>
      </c>
      <c r="C9" s="207">
        <v>8</v>
      </c>
      <c r="D9" s="207">
        <v>8</v>
      </c>
      <c r="E9" s="208">
        <v>280</v>
      </c>
      <c r="F9" s="209">
        <v>2.0833333333333332E-2</v>
      </c>
      <c r="G9" s="209">
        <f>'JAN-2020 Anx- I '!G9+F9</f>
        <v>2.500694444444445</v>
      </c>
      <c r="H9" s="209">
        <v>4.6493055555555554</v>
      </c>
      <c r="I9" s="209">
        <v>0.63541666666666663</v>
      </c>
      <c r="J9" s="203">
        <f t="shared" si="0"/>
        <v>5.2847222222222223</v>
      </c>
      <c r="K9" s="204">
        <f>'JAN-2020 Anx- I '!K9+J9</f>
        <v>88.240277777777777</v>
      </c>
      <c r="L9" s="210">
        <f t="shared" si="1"/>
        <v>5.3055555555555554</v>
      </c>
      <c r="M9" s="210">
        <f t="shared" si="2"/>
        <v>0.66319444444444442</v>
      </c>
      <c r="N9" s="205">
        <f t="shared" si="3"/>
        <v>99.905087603767555</v>
      </c>
      <c r="O9" s="205">
        <f t="shared" si="4"/>
        <v>99.904713441890166</v>
      </c>
      <c r="P9" s="212">
        <f t="shared" ref="P9:P14" si="8">+G9+K9</f>
        <v>90.740972222222226</v>
      </c>
      <c r="Q9" s="210">
        <f t="shared" si="5"/>
        <v>11.342621527777778</v>
      </c>
      <c r="R9" s="205">
        <f t="shared" si="6"/>
        <v>98.415224896232431</v>
      </c>
      <c r="S9" s="205">
        <f t="shared" si="7"/>
        <v>98.370312998882497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X9+'[2]FEB-2019  -I'!Y9</f>
        <v>#REF!</v>
      </c>
    </row>
    <row r="10" spans="1:25" s="26" customFormat="1" ht="45.75" customHeight="1" x14ac:dyDescent="0.2">
      <c r="A10" s="21">
        <v>3</v>
      </c>
      <c r="B10" s="21" t="s">
        <v>35</v>
      </c>
      <c r="C10" s="213">
        <v>17</v>
      </c>
      <c r="D10" s="213">
        <v>17</v>
      </c>
      <c r="E10" s="213">
        <v>600</v>
      </c>
      <c r="F10" s="209">
        <v>0</v>
      </c>
      <c r="G10" s="209">
        <f>'JAN-2020 Anx- I '!G10+F10</f>
        <v>1.0319444444444446</v>
      </c>
      <c r="H10" s="209">
        <v>5.8923611111111107</v>
      </c>
      <c r="I10" s="209">
        <v>2.5</v>
      </c>
      <c r="J10" s="203">
        <f t="shared" si="0"/>
        <v>8.3923611111111107</v>
      </c>
      <c r="K10" s="204">
        <f>'JAN-2020 Anx- I '!K10+J10</f>
        <v>174.55902777777777</v>
      </c>
      <c r="L10" s="210">
        <f t="shared" si="1"/>
        <v>8.3923611111111107</v>
      </c>
      <c r="M10" s="210">
        <f t="shared" si="2"/>
        <v>0.49366830065359474</v>
      </c>
      <c r="N10" s="205">
        <f t="shared" si="3"/>
        <v>99.929070646457816</v>
      </c>
      <c r="O10" s="205">
        <f t="shared" si="4"/>
        <v>99.929070646457816</v>
      </c>
      <c r="P10" s="212">
        <f t="shared" si="8"/>
        <v>175.59097222222221</v>
      </c>
      <c r="Q10" s="210">
        <f t="shared" si="5"/>
        <v>10.328880718954247</v>
      </c>
      <c r="R10" s="205">
        <f t="shared" si="6"/>
        <v>98.524687053940355</v>
      </c>
      <c r="S10" s="205">
        <f t="shared" si="7"/>
        <v>98.515965413943348</v>
      </c>
      <c r="U10" s="11">
        <v>17</v>
      </c>
      <c r="V10" s="11">
        <v>16</v>
      </c>
      <c r="W10" s="19">
        <v>614</v>
      </c>
      <c r="X10" s="20">
        <v>1.7361111111111112E-4</v>
      </c>
      <c r="Y10" s="20" t="e">
        <f>X10+'[1]FEB-2019  -I'!Y10</f>
        <v>#REF!</v>
      </c>
    </row>
    <row r="11" spans="1:25" ht="44.25" customHeight="1" x14ac:dyDescent="0.2">
      <c r="A11" s="11">
        <v>4</v>
      </c>
      <c r="B11" s="11" t="s">
        <v>36</v>
      </c>
      <c r="C11" s="215">
        <v>4</v>
      </c>
      <c r="D11" s="215">
        <v>4</v>
      </c>
      <c r="E11" s="216">
        <v>105</v>
      </c>
      <c r="F11" s="209">
        <v>0.51666666666666672</v>
      </c>
      <c r="G11" s="209">
        <f>'JAN-2020 Anx- I '!G11+F11</f>
        <v>3.8923611111111112</v>
      </c>
      <c r="H11" s="209">
        <v>1.7798611111111111</v>
      </c>
      <c r="I11" s="209">
        <v>0.30902777777777779</v>
      </c>
      <c r="J11" s="203">
        <f t="shared" si="0"/>
        <v>2.088888888888889</v>
      </c>
      <c r="K11" s="204">
        <f>'JAN-2020 Anx- I '!K11+J11</f>
        <v>53.825694444444451</v>
      </c>
      <c r="L11" s="210">
        <f t="shared" si="1"/>
        <v>2.6055555555555556</v>
      </c>
      <c r="M11" s="204">
        <f t="shared" si="2"/>
        <v>0.65138888888888891</v>
      </c>
      <c r="N11" s="205">
        <f t="shared" si="3"/>
        <v>99.9249680715198</v>
      </c>
      <c r="O11" s="205">
        <f t="shared" si="4"/>
        <v>99.90640964240103</v>
      </c>
      <c r="P11" s="206">
        <f t="shared" si="8"/>
        <v>57.718055555555566</v>
      </c>
      <c r="Q11" s="204">
        <f t="shared" si="5"/>
        <v>14.429513888888891</v>
      </c>
      <c r="R11" s="205">
        <f t="shared" si="6"/>
        <v>98.066605803001281</v>
      </c>
      <c r="S11" s="205">
        <f t="shared" si="7"/>
        <v>97.926793981481481</v>
      </c>
      <c r="U11" s="30">
        <v>4</v>
      </c>
      <c r="V11" s="30">
        <v>4</v>
      </c>
      <c r="W11" s="31">
        <v>159</v>
      </c>
      <c r="X11" s="32">
        <v>0</v>
      </c>
      <c r="Y11" s="20" t="e">
        <f>X11+'[1]FEB-2019  -I'!Y11</f>
        <v>#REF!</v>
      </c>
    </row>
    <row r="12" spans="1:25" ht="48" customHeight="1" x14ac:dyDescent="0.2">
      <c r="A12" s="21">
        <v>5</v>
      </c>
      <c r="B12" s="21" t="s">
        <v>37</v>
      </c>
      <c r="C12" s="217">
        <v>28</v>
      </c>
      <c r="D12" s="213">
        <v>28</v>
      </c>
      <c r="E12" s="213">
        <v>585</v>
      </c>
      <c r="F12" s="209">
        <v>0.13194444444444445</v>
      </c>
      <c r="G12" s="209">
        <f>'JAN-2020 Anx- I '!G12+F12</f>
        <v>26.261111111111116</v>
      </c>
      <c r="H12" s="209">
        <v>5.0576388888888895</v>
      </c>
      <c r="I12" s="209">
        <v>2.0133333333333332</v>
      </c>
      <c r="J12" s="203">
        <f t="shared" si="0"/>
        <v>7.0709722222222222</v>
      </c>
      <c r="K12" s="204">
        <f>'JAN-2020 Anx- I '!K12+J12</f>
        <v>174.85393518518515</v>
      </c>
      <c r="L12" s="210">
        <f t="shared" si="1"/>
        <v>7.2029166666666669</v>
      </c>
      <c r="M12" s="204">
        <f t="shared" si="2"/>
        <v>0.2572470238095238</v>
      </c>
      <c r="N12" s="205">
        <f t="shared" si="3"/>
        <v>99.963716275542779</v>
      </c>
      <c r="O12" s="205">
        <f t="shared" si="4"/>
        <v>99.963039220717036</v>
      </c>
      <c r="P12" s="206">
        <f t="shared" si="8"/>
        <v>201.11504629629627</v>
      </c>
      <c r="Q12" s="204">
        <f t="shared" si="5"/>
        <v>7.182680224867724</v>
      </c>
      <c r="R12" s="205">
        <f t="shared" si="6"/>
        <v>99.10276100582314</v>
      </c>
      <c r="S12" s="205">
        <f t="shared" si="7"/>
        <v>98.968005714817849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 t="e">
        <f>X12+'[1]FEB-2019  -I'!Y12</f>
        <v>#REF!</v>
      </c>
    </row>
    <row r="13" spans="1:25" s="26" customFormat="1" ht="45.75" customHeight="1" x14ac:dyDescent="0.2">
      <c r="A13" s="21">
        <v>6</v>
      </c>
      <c r="B13" s="21" t="s">
        <v>38</v>
      </c>
      <c r="C13" s="213">
        <v>28</v>
      </c>
      <c r="D13" s="213">
        <v>28</v>
      </c>
      <c r="E13" s="213">
        <v>755</v>
      </c>
      <c r="F13" s="209">
        <v>0.11319444444444444</v>
      </c>
      <c r="G13" s="209">
        <f>'JAN-2020 Anx- I '!G13+F13</f>
        <v>4.6520833333333336</v>
      </c>
      <c r="H13" s="209">
        <v>12.747916666666667</v>
      </c>
      <c r="I13" s="209">
        <v>1.2430555555555556</v>
      </c>
      <c r="J13" s="203">
        <f t="shared" si="0"/>
        <v>13.990972222222222</v>
      </c>
      <c r="K13" s="204">
        <f>'JAN-2020 Anx- I '!K13+J13</f>
        <v>253.66076388888888</v>
      </c>
      <c r="L13" s="210">
        <f t="shared" si="1"/>
        <v>14.104166666666666</v>
      </c>
      <c r="M13" s="210">
        <f t="shared" si="2"/>
        <v>0.50372023809523803</v>
      </c>
      <c r="N13" s="205">
        <f t="shared" si="3"/>
        <v>99.928207244344108</v>
      </c>
      <c r="O13" s="205">
        <f t="shared" si="4"/>
        <v>99.927626402572528</v>
      </c>
      <c r="P13" s="220">
        <f t="shared" si="8"/>
        <v>258.31284722222222</v>
      </c>
      <c r="Q13" s="210">
        <f t="shared" si="5"/>
        <v>9.2254588293650794</v>
      </c>
      <c r="R13" s="205">
        <f t="shared" si="6"/>
        <v>98.698374569535659</v>
      </c>
      <c r="S13" s="205">
        <f t="shared" si="7"/>
        <v>98.674503041757887</v>
      </c>
      <c r="U13" s="11">
        <v>26</v>
      </c>
      <c r="V13" s="11">
        <v>26</v>
      </c>
      <c r="W13" s="19">
        <v>1061</v>
      </c>
      <c r="X13" s="41">
        <v>2.0833333333333332E-2</v>
      </c>
      <c r="Y13" s="20" t="e">
        <f>X13+'[1]FEB-2019  -I'!Y13</f>
        <v>#REF!</v>
      </c>
    </row>
    <row r="14" spans="1:25" s="47" customFormat="1" ht="45" customHeight="1" x14ac:dyDescent="0.2">
      <c r="A14" s="382" t="s">
        <v>20</v>
      </c>
      <c r="B14" s="382"/>
      <c r="C14" s="221">
        <f t="shared" ref="C14:I14" si="9">SUM(C8:C13)</f>
        <v>146</v>
      </c>
      <c r="D14" s="221">
        <f t="shared" si="9"/>
        <v>146</v>
      </c>
      <c r="E14" s="221">
        <f t="shared" si="9"/>
        <v>3613</v>
      </c>
      <c r="F14" s="222">
        <f t="shared" si="9"/>
        <v>6.8152777777777782</v>
      </c>
      <c r="G14" s="222">
        <f t="shared" si="9"/>
        <v>163.96805555555554</v>
      </c>
      <c r="H14" s="222">
        <f t="shared" si="9"/>
        <v>41.327083333333334</v>
      </c>
      <c r="I14" s="222">
        <f t="shared" si="9"/>
        <v>10.256388888888889</v>
      </c>
      <c r="J14" s="224">
        <f t="shared" si="0"/>
        <v>51.583472222222227</v>
      </c>
      <c r="K14" s="222">
        <f>SUM(K8:K13)</f>
        <v>1058.7327546296297</v>
      </c>
      <c r="L14" s="222">
        <f>SUM(L8:L13)</f>
        <v>58.39875</v>
      </c>
      <c r="M14" s="224">
        <f t="shared" si="2"/>
        <v>0.39999143835616441</v>
      </c>
      <c r="N14" s="224">
        <f t="shared" si="3"/>
        <v>99.949236860118276</v>
      </c>
      <c r="O14" s="224">
        <f t="shared" si="4"/>
        <v>99.942529965753437</v>
      </c>
      <c r="P14" s="225">
        <f t="shared" si="8"/>
        <v>1222.7008101851852</v>
      </c>
      <c r="Q14" s="222">
        <f t="shared" si="5"/>
        <v>8.3746630834601721</v>
      </c>
      <c r="R14" s="224">
        <f t="shared" si="6"/>
        <v>98.958104280202292</v>
      </c>
      <c r="S14" s="224">
        <f t="shared" si="7"/>
        <v>98.796743809847669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283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X16" s="5">
        <v>4.2300000000000004</v>
      </c>
    </row>
    <row r="17" spans="5:24" ht="18.75" x14ac:dyDescent="0.2">
      <c r="E17" s="49"/>
      <c r="X17" s="5">
        <v>37.21</v>
      </c>
    </row>
    <row r="18" spans="5:24" ht="18.75" x14ac:dyDescent="0.2">
      <c r="E18" s="11"/>
      <c r="X18" s="5">
        <v>41.21</v>
      </c>
    </row>
    <row r="22" spans="5:24" ht="20.25" x14ac:dyDescent="0.3">
      <c r="H22" s="50"/>
      <c r="I22" s="50"/>
      <c r="J22" s="50"/>
      <c r="K22" s="50"/>
      <c r="L22" s="302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2" orientation="landscape" r:id="rId1"/>
  <headerFooter alignWithMargins="0">
    <oddFooter>&amp;L&amp;F format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8"/>
  <sheetViews>
    <sheetView view="pageBreakPreview" topLeftCell="A38" zoomScale="70" zoomScaleSheetLayoutView="70" workbookViewId="0">
      <selection activeCell="A51" sqref="A51:S51"/>
    </sheetView>
  </sheetViews>
  <sheetFormatPr defaultRowHeight="15.75" x14ac:dyDescent="0.25"/>
  <cols>
    <col min="1" max="1" width="4.140625" style="105" customWidth="1"/>
    <col min="2" max="2" width="20.42578125" style="104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299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339"/>
      <c r="E2" s="55"/>
      <c r="F2" s="56"/>
      <c r="G2" s="57"/>
      <c r="H2" s="57"/>
      <c r="I2" s="57"/>
      <c r="J2" s="339"/>
      <c r="K2" s="339"/>
      <c r="L2" s="57"/>
      <c r="M2" s="339"/>
      <c r="N2" s="339"/>
      <c r="O2" s="339"/>
      <c r="P2" s="339"/>
      <c r="Q2" s="385"/>
      <c r="R2" s="385"/>
      <c r="S2" s="339"/>
    </row>
    <row r="3" spans="1:19" s="53" customFormat="1" ht="66.75" customHeight="1" x14ac:dyDescent="0.5">
      <c r="A3" s="386" t="s">
        <v>267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268</v>
      </c>
      <c r="F4" s="374" t="s">
        <v>265</v>
      </c>
      <c r="G4" s="374" t="s">
        <v>166</v>
      </c>
      <c r="H4" s="378" t="s">
        <v>269</v>
      </c>
      <c r="I4" s="378"/>
      <c r="J4" s="378"/>
      <c r="K4" s="379" t="s">
        <v>169</v>
      </c>
      <c r="L4" s="373" t="s">
        <v>270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337" t="s">
        <v>18</v>
      </c>
      <c r="I6" s="337" t="s">
        <v>19</v>
      </c>
      <c r="J6" s="337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2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242">
        <v>1</v>
      </c>
      <c r="B8" s="242" t="s">
        <v>49</v>
      </c>
      <c r="C8" s="242">
        <v>3</v>
      </c>
      <c r="D8" s="242">
        <v>3</v>
      </c>
      <c r="E8" s="244">
        <v>104</v>
      </c>
      <c r="F8" s="243">
        <v>3.472222222222222E-3</v>
      </c>
      <c r="G8" s="243">
        <f>'JAN-2020 II'!G8+F8</f>
        <v>0.19027777777777774</v>
      </c>
      <c r="H8" s="243">
        <v>1.7083333333333333</v>
      </c>
      <c r="I8" s="243">
        <v>0.19791666666666666</v>
      </c>
      <c r="J8" s="258">
        <f>H8+I8</f>
        <v>1.90625</v>
      </c>
      <c r="K8" s="258">
        <f>'JAN-2020 II'!K8+J8</f>
        <v>39.56527777777778</v>
      </c>
      <c r="L8" s="289">
        <f>+F8+J8</f>
        <v>1.9097222222222223</v>
      </c>
      <c r="M8" s="259">
        <f>L8/C8</f>
        <v>0.63657407407407407</v>
      </c>
      <c r="N8" s="259">
        <f>+((C8*24*29)-J8)/(C8*24*29)*100</f>
        <v>99.908704501915707</v>
      </c>
      <c r="O8" s="259">
        <f>+((C8*24*29)-L8)/(C8*24*29)*100</f>
        <v>99.908538207747981</v>
      </c>
      <c r="P8" s="260">
        <f>+G8+K8</f>
        <v>39.75555555555556</v>
      </c>
      <c r="Q8" s="259">
        <f>P8/C8</f>
        <v>13.251851851851853</v>
      </c>
      <c r="R8" s="259">
        <f>+((C8*24*29)-K8)/(C8*24*29)*100</f>
        <v>98.105111217539374</v>
      </c>
      <c r="S8" s="259">
        <f>+((C8*24*29)-(G8+K8))*100/(C8*24*29)</f>
        <v>98.095998297147716</v>
      </c>
    </row>
    <row r="9" spans="1:19" s="71" customFormat="1" ht="27.75" customHeight="1" x14ac:dyDescent="0.25">
      <c r="A9" s="242">
        <v>2</v>
      </c>
      <c r="B9" s="242" t="s">
        <v>50</v>
      </c>
      <c r="C9" s="242">
        <v>1</v>
      </c>
      <c r="D9" s="242">
        <v>1</v>
      </c>
      <c r="E9" s="244">
        <v>43</v>
      </c>
      <c r="F9" s="243">
        <v>6.9444444444444441E-3</v>
      </c>
      <c r="G9" s="243">
        <f>'JAN-2020 II'!G9+F9</f>
        <v>0.13472222222222224</v>
      </c>
      <c r="H9" s="243">
        <v>0.68888888888888899</v>
      </c>
      <c r="I9" s="243">
        <v>0.51388888888888895</v>
      </c>
      <c r="J9" s="258">
        <f t="shared" ref="J9:J49" si="0">H9+I9</f>
        <v>1.2027777777777779</v>
      </c>
      <c r="K9" s="258">
        <f>'JAN-2020 II'!K9+J9</f>
        <v>47.678472222222226</v>
      </c>
      <c r="L9" s="289">
        <f t="shared" ref="L9:L49" si="1">+F9+J9</f>
        <v>1.2097222222222224</v>
      </c>
      <c r="M9" s="259">
        <f t="shared" ref="M9:M49" si="2">L9/C9</f>
        <v>1.2097222222222224</v>
      </c>
      <c r="N9" s="259">
        <f t="shared" ref="N9:N49" si="3">+((C9*24*29)-J9)/(C9*24*29)*100</f>
        <v>99.827187100893994</v>
      </c>
      <c r="O9" s="259">
        <f t="shared" ref="O9:O49" si="4">+((C9*24*29)-L9)/(C9*24*29)*100</f>
        <v>99.826189335887605</v>
      </c>
      <c r="P9" s="260">
        <f t="shared" ref="P9:P50" si="5">+G9+K9</f>
        <v>47.813194444444449</v>
      </c>
      <c r="Q9" s="259">
        <f t="shared" ref="Q9:Q50" si="6">P9/C9</f>
        <v>47.813194444444449</v>
      </c>
      <c r="R9" s="259">
        <f t="shared" ref="R9:R49" si="7">+((C9*24*29)-K9)/(C9*24*29)*100</f>
        <v>93.149644795657721</v>
      </c>
      <c r="S9" s="259">
        <f t="shared" ref="S9:S49" si="8">+((C9*24*29)-(G9+K9))*100/(C9*24*29)</f>
        <v>93.130288154533844</v>
      </c>
    </row>
    <row r="10" spans="1:19" s="71" customFormat="1" ht="27.75" customHeight="1" x14ac:dyDescent="0.25">
      <c r="A10" s="242">
        <v>3</v>
      </c>
      <c r="B10" s="242" t="s">
        <v>51</v>
      </c>
      <c r="C10" s="244">
        <v>2</v>
      </c>
      <c r="D10" s="244">
        <v>2</v>
      </c>
      <c r="E10" s="245">
        <v>81</v>
      </c>
      <c r="F10" s="243">
        <v>2.4305555555555556E-2</v>
      </c>
      <c r="G10" s="243">
        <f>'JAN-2020 II'!G10+F10</f>
        <v>0.71875000000000011</v>
      </c>
      <c r="H10" s="243">
        <v>1.1354166666666667</v>
      </c>
      <c r="I10" s="243">
        <v>0.65972222222222221</v>
      </c>
      <c r="J10" s="258">
        <f t="shared" si="0"/>
        <v>1.7951388888888888</v>
      </c>
      <c r="K10" s="258">
        <f>'JAN-2020 II'!K10+J10</f>
        <v>35.999999999999993</v>
      </c>
      <c r="L10" s="289">
        <f t="shared" si="1"/>
        <v>1.8194444444444444</v>
      </c>
      <c r="M10" s="259">
        <f t="shared" si="2"/>
        <v>0.90972222222222221</v>
      </c>
      <c r="N10" s="259">
        <f t="shared" si="3"/>
        <v>99.871038872924643</v>
      </c>
      <c r="O10" s="259">
        <f t="shared" si="4"/>
        <v>99.869292784163477</v>
      </c>
      <c r="P10" s="260">
        <f t="shared" si="5"/>
        <v>36.718749999999993</v>
      </c>
      <c r="Q10" s="259">
        <f t="shared" si="6"/>
        <v>18.359374999999996</v>
      </c>
      <c r="R10" s="259">
        <f t="shared" si="7"/>
        <v>97.41379310344827</v>
      </c>
      <c r="S10" s="259">
        <f t="shared" si="8"/>
        <v>97.36215876436782</v>
      </c>
    </row>
    <row r="11" spans="1:19" s="71" customFormat="1" ht="27.75" customHeight="1" x14ac:dyDescent="0.25">
      <c r="A11" s="242">
        <v>4</v>
      </c>
      <c r="B11" s="242" t="s">
        <v>52</v>
      </c>
      <c r="C11" s="244">
        <v>6</v>
      </c>
      <c r="D11" s="244">
        <v>6</v>
      </c>
      <c r="E11" s="245">
        <v>188</v>
      </c>
      <c r="F11" s="243">
        <v>3.6805555555555557E-2</v>
      </c>
      <c r="G11" s="243">
        <f>'JAN-2020 II'!G11+F11</f>
        <v>2.036805555555556</v>
      </c>
      <c r="H11" s="243">
        <v>1.0784722222222223</v>
      </c>
      <c r="I11" s="243">
        <v>0.27291666666666664</v>
      </c>
      <c r="J11" s="258">
        <f t="shared" si="0"/>
        <v>1.351388888888889</v>
      </c>
      <c r="K11" s="258">
        <f>'JAN-2020 II'!K11+J11</f>
        <v>31.773611111111112</v>
      </c>
      <c r="L11" s="289">
        <f t="shared" si="1"/>
        <v>1.3881944444444445</v>
      </c>
      <c r="M11" s="259">
        <f t="shared" si="2"/>
        <v>0.23136574074074076</v>
      </c>
      <c r="N11" s="259">
        <f t="shared" si="3"/>
        <v>99.967639154959556</v>
      </c>
      <c r="O11" s="259">
        <f t="shared" si="4"/>
        <v>99.966757795870578</v>
      </c>
      <c r="P11" s="260">
        <f t="shared" si="5"/>
        <v>33.810416666666669</v>
      </c>
      <c r="Q11" s="259">
        <f t="shared" si="6"/>
        <v>5.6350694444444445</v>
      </c>
      <c r="R11" s="259">
        <f t="shared" si="7"/>
        <v>99.239137664963835</v>
      </c>
      <c r="S11" s="259">
        <f t="shared" si="8"/>
        <v>99.190363585568335</v>
      </c>
    </row>
    <row r="12" spans="1:19" s="71" customFormat="1" ht="27.75" customHeight="1" x14ac:dyDescent="0.25">
      <c r="A12" s="242">
        <v>5</v>
      </c>
      <c r="B12" s="242" t="s">
        <v>53</v>
      </c>
      <c r="C12" s="244">
        <v>6</v>
      </c>
      <c r="D12" s="244">
        <v>6</v>
      </c>
      <c r="E12" s="245">
        <v>77</v>
      </c>
      <c r="F12" s="243">
        <v>2.7777777777777776E-2</v>
      </c>
      <c r="G12" s="243">
        <f>'JAN-2020 II'!G12+F12</f>
        <v>3.5291666666666663</v>
      </c>
      <c r="H12" s="243">
        <v>1.2361111111111112</v>
      </c>
      <c r="I12" s="243">
        <v>8.6805555555555566E-2</v>
      </c>
      <c r="J12" s="258">
        <f t="shared" si="0"/>
        <v>1.3229166666666667</v>
      </c>
      <c r="K12" s="258">
        <f>'JAN-2020 II'!K12+J12</f>
        <v>58.294444444444444</v>
      </c>
      <c r="L12" s="289">
        <f t="shared" si="1"/>
        <v>1.3506944444444444</v>
      </c>
      <c r="M12" s="259">
        <f t="shared" si="2"/>
        <v>0.22511574074074073</v>
      </c>
      <c r="N12" s="259">
        <f t="shared" si="3"/>
        <v>99.968320961047255</v>
      </c>
      <c r="O12" s="259">
        <f t="shared" si="4"/>
        <v>99.967655784376333</v>
      </c>
      <c r="P12" s="260">
        <f t="shared" si="5"/>
        <v>61.823611111111113</v>
      </c>
      <c r="Q12" s="259">
        <f t="shared" si="6"/>
        <v>10.303935185185185</v>
      </c>
      <c r="R12" s="259">
        <f t="shared" si="7"/>
        <v>98.604060238399313</v>
      </c>
      <c r="S12" s="259">
        <f t="shared" si="8"/>
        <v>98.519549542358448</v>
      </c>
    </row>
    <row r="13" spans="1:19" s="71" customFormat="1" ht="27.75" customHeight="1" x14ac:dyDescent="0.25">
      <c r="A13" s="242">
        <v>6</v>
      </c>
      <c r="B13" s="242" t="s">
        <v>54</v>
      </c>
      <c r="C13" s="244">
        <v>5</v>
      </c>
      <c r="D13" s="349">
        <v>5</v>
      </c>
      <c r="E13" s="349">
        <v>153</v>
      </c>
      <c r="F13" s="243">
        <v>3.3333333333333333E-2</v>
      </c>
      <c r="G13" s="243">
        <f>'JAN-2020 II'!G13+F13</f>
        <v>0.11736111111111111</v>
      </c>
      <c r="H13" s="243">
        <v>1.4166666666666667</v>
      </c>
      <c r="I13" s="243">
        <v>1.2083333333333333</v>
      </c>
      <c r="J13" s="258">
        <f t="shared" si="0"/>
        <v>2.625</v>
      </c>
      <c r="K13" s="258">
        <f>'JAN-2020 II'!K13+J13</f>
        <v>85.021527777777777</v>
      </c>
      <c r="L13" s="289">
        <f t="shared" si="1"/>
        <v>2.6583333333333332</v>
      </c>
      <c r="M13" s="259">
        <f t="shared" si="2"/>
        <v>0.53166666666666662</v>
      </c>
      <c r="N13" s="259">
        <f t="shared" si="3"/>
        <v>99.924568965517253</v>
      </c>
      <c r="O13" s="259">
        <f t="shared" si="4"/>
        <v>99.923611111111114</v>
      </c>
      <c r="P13" s="260">
        <f t="shared" si="5"/>
        <v>85.138888888888886</v>
      </c>
      <c r="Q13" s="259">
        <f t="shared" si="6"/>
        <v>17.027777777777779</v>
      </c>
      <c r="R13" s="259">
        <f t="shared" si="7"/>
        <v>97.556852650063846</v>
      </c>
      <c r="S13" s="259">
        <f t="shared" si="8"/>
        <v>97.553480204342279</v>
      </c>
    </row>
    <row r="14" spans="1:19" s="71" customFormat="1" ht="27.75" customHeight="1" x14ac:dyDescent="0.25">
      <c r="A14" s="242">
        <v>7</v>
      </c>
      <c r="B14" s="242" t="s">
        <v>55</v>
      </c>
      <c r="C14" s="244">
        <v>2</v>
      </c>
      <c r="D14" s="349">
        <v>2</v>
      </c>
      <c r="E14" s="349">
        <v>77</v>
      </c>
      <c r="F14" s="243">
        <f>+F13</f>
        <v>3.3333333333333333E-2</v>
      </c>
      <c r="G14" s="243">
        <f>'JAN-2020 II'!G14+F14</f>
        <v>0.13958333333333334</v>
      </c>
      <c r="H14" s="243">
        <v>0.45555555555555555</v>
      </c>
      <c r="I14" s="243">
        <v>0.53055555555555556</v>
      </c>
      <c r="J14" s="258">
        <f t="shared" si="0"/>
        <v>0.98611111111111116</v>
      </c>
      <c r="K14" s="258">
        <f>'JAN-2020 II'!K14+J14</f>
        <v>32.517361111111114</v>
      </c>
      <c r="L14" s="289">
        <f t="shared" si="1"/>
        <v>1.0194444444444446</v>
      </c>
      <c r="M14" s="259">
        <f t="shared" si="2"/>
        <v>0.5097222222222223</v>
      </c>
      <c r="N14" s="259">
        <f t="shared" si="3"/>
        <v>99.929158684546621</v>
      </c>
      <c r="O14" s="259">
        <f t="shared" si="4"/>
        <v>99.926764048531297</v>
      </c>
      <c r="P14" s="260">
        <f t="shared" si="5"/>
        <v>32.656944444444449</v>
      </c>
      <c r="Q14" s="259">
        <f t="shared" si="6"/>
        <v>16.328472222222224</v>
      </c>
      <c r="R14" s="259">
        <f t="shared" si="7"/>
        <v>97.663982678799485</v>
      </c>
      <c r="S14" s="259">
        <f t="shared" si="8"/>
        <v>97.653955140485323</v>
      </c>
    </row>
    <row r="15" spans="1:19" s="71" customFormat="1" ht="27.75" customHeight="1" x14ac:dyDescent="0.25">
      <c r="A15" s="242">
        <v>8</v>
      </c>
      <c r="B15" s="242" t="s">
        <v>56</v>
      </c>
      <c r="C15" s="261">
        <v>7</v>
      </c>
      <c r="D15" s="261">
        <v>7</v>
      </c>
      <c r="E15" s="244">
        <v>111</v>
      </c>
      <c r="F15" s="243">
        <v>2.4305555555555556E-2</v>
      </c>
      <c r="G15" s="243">
        <f>'JAN-2020 II'!G15+F15</f>
        <v>2.2430555555555536</v>
      </c>
      <c r="H15" s="243">
        <v>0</v>
      </c>
      <c r="I15" s="243">
        <v>6.490277777777778</v>
      </c>
      <c r="J15" s="258">
        <f t="shared" si="0"/>
        <v>6.490277777777778</v>
      </c>
      <c r="K15" s="258">
        <f>'JAN-2020 II'!K15+J15</f>
        <v>17.905555555555555</v>
      </c>
      <c r="L15" s="289">
        <f t="shared" si="1"/>
        <v>6.5145833333333334</v>
      </c>
      <c r="M15" s="259">
        <f t="shared" si="2"/>
        <v>0.93065476190476193</v>
      </c>
      <c r="N15" s="259">
        <f t="shared" si="3"/>
        <v>99.866784117861712</v>
      </c>
      <c r="O15" s="259">
        <f t="shared" si="4"/>
        <v>99.866285235358504</v>
      </c>
      <c r="P15" s="260">
        <f t="shared" si="5"/>
        <v>20.148611111111109</v>
      </c>
      <c r="Q15" s="259">
        <f t="shared" si="6"/>
        <v>2.8783730158730156</v>
      </c>
      <c r="R15" s="259">
        <f t="shared" si="7"/>
        <v>99.632480386790746</v>
      </c>
      <c r="S15" s="259">
        <f t="shared" si="8"/>
        <v>99.586440658638949</v>
      </c>
    </row>
    <row r="16" spans="1:19" s="71" customFormat="1" ht="27.75" customHeight="1" x14ac:dyDescent="0.25">
      <c r="A16" s="242">
        <v>9</v>
      </c>
      <c r="B16" s="242" t="s">
        <v>57</v>
      </c>
      <c r="C16" s="242">
        <v>1</v>
      </c>
      <c r="D16" s="242">
        <v>1</v>
      </c>
      <c r="E16" s="244">
        <v>48</v>
      </c>
      <c r="F16" s="243">
        <v>0.49305555555555558</v>
      </c>
      <c r="G16" s="243">
        <f>'JAN-2020 II'!G16+F16</f>
        <v>6.9305555555555536</v>
      </c>
      <c r="H16" s="243">
        <v>0</v>
      </c>
      <c r="I16" s="243">
        <v>1.2083333333333333</v>
      </c>
      <c r="J16" s="258">
        <f t="shared" si="0"/>
        <v>1.2083333333333333</v>
      </c>
      <c r="K16" s="258">
        <f>'JAN-2020 II'!K16+J16</f>
        <v>17.552083333333336</v>
      </c>
      <c r="L16" s="289">
        <f t="shared" si="1"/>
        <v>1.7013888888888888</v>
      </c>
      <c r="M16" s="259">
        <f t="shared" si="2"/>
        <v>1.7013888888888888</v>
      </c>
      <c r="N16" s="259">
        <f t="shared" si="3"/>
        <v>99.826388888888886</v>
      </c>
      <c r="O16" s="259">
        <f t="shared" si="4"/>
        <v>99.755547573435493</v>
      </c>
      <c r="P16" s="260">
        <f t="shared" si="5"/>
        <v>24.482638888888889</v>
      </c>
      <c r="Q16" s="259">
        <f t="shared" si="6"/>
        <v>24.482638888888889</v>
      </c>
      <c r="R16" s="259">
        <f t="shared" si="7"/>
        <v>97.47814894636015</v>
      </c>
      <c r="S16" s="259">
        <f t="shared" si="8"/>
        <v>96.482379469987222</v>
      </c>
    </row>
    <row r="17" spans="1:19" s="71" customFormat="1" ht="27.75" customHeight="1" x14ac:dyDescent="0.25">
      <c r="A17" s="242">
        <v>10</v>
      </c>
      <c r="B17" s="242" t="s">
        <v>58</v>
      </c>
      <c r="C17" s="242">
        <v>1</v>
      </c>
      <c r="D17" s="242">
        <v>1</v>
      </c>
      <c r="E17" s="244">
        <v>17</v>
      </c>
      <c r="F17" s="243">
        <v>0</v>
      </c>
      <c r="G17" s="243">
        <f>'JAN-2020 II'!G17+F17</f>
        <v>1</v>
      </c>
      <c r="H17" s="243">
        <v>0.13194444444444445</v>
      </c>
      <c r="I17" s="243">
        <v>0.52430555555555558</v>
      </c>
      <c r="J17" s="258">
        <f t="shared" si="0"/>
        <v>0.65625</v>
      </c>
      <c r="K17" s="258">
        <f>'JAN-2020 II'!K17+J17</f>
        <v>15.399305555555557</v>
      </c>
      <c r="L17" s="289">
        <f t="shared" si="1"/>
        <v>0.65625</v>
      </c>
      <c r="M17" s="259">
        <f t="shared" si="2"/>
        <v>0.65625</v>
      </c>
      <c r="N17" s="259">
        <f t="shared" si="3"/>
        <v>99.905711206896555</v>
      </c>
      <c r="O17" s="259">
        <f t="shared" si="4"/>
        <v>99.905711206896555</v>
      </c>
      <c r="P17" s="260">
        <f t="shared" si="5"/>
        <v>16.399305555555557</v>
      </c>
      <c r="Q17" s="259">
        <f t="shared" si="6"/>
        <v>16.399305555555557</v>
      </c>
      <c r="R17" s="259">
        <f t="shared" si="7"/>
        <v>97.787456098339717</v>
      </c>
      <c r="S17" s="259">
        <f t="shared" si="8"/>
        <v>97.643777937420197</v>
      </c>
    </row>
    <row r="18" spans="1:19" s="71" customFormat="1" ht="27.75" customHeight="1" x14ac:dyDescent="0.25">
      <c r="A18" s="242">
        <v>11</v>
      </c>
      <c r="B18" s="242" t="s">
        <v>59</v>
      </c>
      <c r="C18" s="242">
        <v>1</v>
      </c>
      <c r="D18" s="242">
        <v>1</v>
      </c>
      <c r="E18" s="244">
        <v>4</v>
      </c>
      <c r="F18" s="243">
        <v>0.54166666666666663</v>
      </c>
      <c r="G18" s="243">
        <f>'JAN-2020 II'!G18+F18</f>
        <v>6.416666666666667</v>
      </c>
      <c r="H18" s="243">
        <v>0</v>
      </c>
      <c r="I18" s="243">
        <v>0.3034722222222222</v>
      </c>
      <c r="J18" s="258">
        <f t="shared" si="0"/>
        <v>0.3034722222222222</v>
      </c>
      <c r="K18" s="258">
        <f>'JAN-2020 II'!K18+J18</f>
        <v>1.4041666666666666</v>
      </c>
      <c r="L18" s="289">
        <f t="shared" si="1"/>
        <v>0.84513888888888888</v>
      </c>
      <c r="M18" s="259">
        <f t="shared" si="2"/>
        <v>0.84513888888888888</v>
      </c>
      <c r="N18" s="259">
        <f t="shared" si="3"/>
        <v>99.956397669220948</v>
      </c>
      <c r="O18" s="259">
        <f t="shared" si="4"/>
        <v>99.878571998722862</v>
      </c>
      <c r="P18" s="260">
        <f t="shared" si="5"/>
        <v>7.8208333333333337</v>
      </c>
      <c r="Q18" s="259">
        <f t="shared" si="6"/>
        <v>7.8208333333333337</v>
      </c>
      <c r="R18" s="259">
        <f t="shared" si="7"/>
        <v>99.798251915708818</v>
      </c>
      <c r="S18" s="259">
        <f t="shared" si="8"/>
        <v>98.876317049808435</v>
      </c>
    </row>
    <row r="19" spans="1:19" s="71" customFormat="1" ht="27.75" customHeight="1" x14ac:dyDescent="0.25">
      <c r="A19" s="242">
        <v>12</v>
      </c>
      <c r="B19" s="242" t="s">
        <v>60</v>
      </c>
      <c r="C19" s="242">
        <v>1</v>
      </c>
      <c r="D19" s="242">
        <v>1</v>
      </c>
      <c r="E19" s="244">
        <v>32</v>
      </c>
      <c r="F19" s="243">
        <v>0</v>
      </c>
      <c r="G19" s="243">
        <f>'JAN-2020 II'!G19+F19</f>
        <v>1</v>
      </c>
      <c r="H19" s="243">
        <v>0.36805555555555558</v>
      </c>
      <c r="I19" s="243">
        <v>8.3333333333333329E-2</v>
      </c>
      <c r="J19" s="258">
        <f t="shared" si="0"/>
        <v>0.4513888888888889</v>
      </c>
      <c r="K19" s="258">
        <f>'JAN-2020 II'!K19+J19</f>
        <v>43.441666666666663</v>
      </c>
      <c r="L19" s="289">
        <f t="shared" si="1"/>
        <v>0.4513888888888889</v>
      </c>
      <c r="M19" s="259">
        <f t="shared" si="2"/>
        <v>0.4513888888888889</v>
      </c>
      <c r="N19" s="259">
        <f t="shared" si="3"/>
        <v>99.935145274584926</v>
      </c>
      <c r="O19" s="259">
        <f t="shared" si="4"/>
        <v>99.935145274584926</v>
      </c>
      <c r="P19" s="260">
        <f t="shared" si="5"/>
        <v>44.441666666666663</v>
      </c>
      <c r="Q19" s="259">
        <f t="shared" si="6"/>
        <v>44.441666666666663</v>
      </c>
      <c r="R19" s="259">
        <f t="shared" si="7"/>
        <v>93.758381226053643</v>
      </c>
      <c r="S19" s="259">
        <f t="shared" si="8"/>
        <v>93.614703065134108</v>
      </c>
    </row>
    <row r="20" spans="1:19" s="71" customFormat="1" ht="27.75" customHeight="1" x14ac:dyDescent="0.25">
      <c r="A20" s="242">
        <v>13</v>
      </c>
      <c r="B20" s="242" t="s">
        <v>61</v>
      </c>
      <c r="C20" s="242">
        <v>2</v>
      </c>
      <c r="D20" s="242">
        <v>2</v>
      </c>
      <c r="E20" s="244">
        <v>30</v>
      </c>
      <c r="F20" s="243">
        <v>8.3333333333333329E-2</v>
      </c>
      <c r="G20" s="243">
        <f>'JAN-2020 II'!G20+F20</f>
        <v>1.8333333333333326</v>
      </c>
      <c r="H20" s="243">
        <v>0.88541666666666663</v>
      </c>
      <c r="I20" s="243">
        <v>0.21527777777777779</v>
      </c>
      <c r="J20" s="258">
        <f t="shared" si="0"/>
        <v>1.1006944444444444</v>
      </c>
      <c r="K20" s="258">
        <f>'JAN-2020 II'!K20+J20</f>
        <v>21.819444444444439</v>
      </c>
      <c r="L20" s="289">
        <f t="shared" si="1"/>
        <v>1.1840277777777777</v>
      </c>
      <c r="M20" s="259">
        <f t="shared" si="2"/>
        <v>0.59201388888888884</v>
      </c>
      <c r="N20" s="259">
        <f t="shared" si="3"/>
        <v>99.920927123243942</v>
      </c>
      <c r="O20" s="259">
        <f t="shared" si="4"/>
        <v>99.914940533205623</v>
      </c>
      <c r="P20" s="260">
        <f t="shared" si="5"/>
        <v>23.652777777777771</v>
      </c>
      <c r="Q20" s="259">
        <f t="shared" si="6"/>
        <v>11.826388888888886</v>
      </c>
      <c r="R20" s="259">
        <f t="shared" si="7"/>
        <v>98.43251117496807</v>
      </c>
      <c r="S20" s="259">
        <f t="shared" si="8"/>
        <v>98.300806194125158</v>
      </c>
    </row>
    <row r="21" spans="1:19" s="71" customFormat="1" ht="27.75" customHeight="1" x14ac:dyDescent="0.25">
      <c r="A21" s="242">
        <v>14</v>
      </c>
      <c r="B21" s="242" t="s">
        <v>62</v>
      </c>
      <c r="C21" s="242">
        <v>6</v>
      </c>
      <c r="D21" s="242">
        <v>6</v>
      </c>
      <c r="E21" s="244">
        <v>84</v>
      </c>
      <c r="F21" s="243">
        <v>0.16666666666666666</v>
      </c>
      <c r="G21" s="243">
        <f>'JAN-2020 II'!G21+F21</f>
        <v>6.6666666666666696</v>
      </c>
      <c r="H21" s="243">
        <v>1.8645833333333333</v>
      </c>
      <c r="I21" s="243">
        <v>0.8125</v>
      </c>
      <c r="J21" s="258">
        <f t="shared" si="0"/>
        <v>2.677083333333333</v>
      </c>
      <c r="K21" s="258">
        <f>'JAN-2020 II'!K21+J21</f>
        <v>30.107638888888886</v>
      </c>
      <c r="L21" s="289">
        <f t="shared" si="1"/>
        <v>2.8437499999999996</v>
      </c>
      <c r="M21" s="259">
        <f t="shared" si="2"/>
        <v>0.47395833333333326</v>
      </c>
      <c r="N21" s="259">
        <f t="shared" si="3"/>
        <v>99.935893598339732</v>
      </c>
      <c r="O21" s="259">
        <f t="shared" si="4"/>
        <v>99.931902538314176</v>
      </c>
      <c r="P21" s="260">
        <f t="shared" si="5"/>
        <v>36.774305555555557</v>
      </c>
      <c r="Q21" s="259">
        <f t="shared" si="6"/>
        <v>6.1290509259259265</v>
      </c>
      <c r="R21" s="259">
        <f t="shared" si="7"/>
        <v>99.279031635802468</v>
      </c>
      <c r="S21" s="259">
        <f t="shared" si="8"/>
        <v>99.119389234780755</v>
      </c>
    </row>
    <row r="22" spans="1:19" s="71" customFormat="1" ht="27.75" customHeight="1" x14ac:dyDescent="0.25">
      <c r="A22" s="242">
        <v>15</v>
      </c>
      <c r="B22" s="242" t="s">
        <v>63</v>
      </c>
      <c r="C22" s="247">
        <v>1</v>
      </c>
      <c r="D22" s="242">
        <v>1</v>
      </c>
      <c r="E22" s="262">
        <v>37</v>
      </c>
      <c r="F22" s="243">
        <v>0.51666666666666672</v>
      </c>
      <c r="G22" s="243">
        <f>'JAN-2020 II'!G22+F22</f>
        <v>2.125694444444445</v>
      </c>
      <c r="H22" s="243">
        <v>0.77083333333333337</v>
      </c>
      <c r="I22" s="243">
        <v>4.8611111111111112E-2</v>
      </c>
      <c r="J22" s="258">
        <f t="shared" si="0"/>
        <v>0.81944444444444453</v>
      </c>
      <c r="K22" s="258">
        <f>'JAN-2020 II'!K22+J22</f>
        <v>7.8556944444444445</v>
      </c>
      <c r="L22" s="289">
        <f t="shared" si="1"/>
        <v>1.3361111111111112</v>
      </c>
      <c r="M22" s="259">
        <f t="shared" si="2"/>
        <v>1.3361111111111112</v>
      </c>
      <c r="N22" s="259">
        <f t="shared" si="3"/>
        <v>99.882263729246489</v>
      </c>
      <c r="O22" s="259">
        <f t="shared" si="4"/>
        <v>99.808030012771383</v>
      </c>
      <c r="P22" s="260">
        <f t="shared" si="5"/>
        <v>9.9813888888888904</v>
      </c>
      <c r="Q22" s="259">
        <f t="shared" si="6"/>
        <v>9.9813888888888904</v>
      </c>
      <c r="R22" s="259">
        <f t="shared" si="7"/>
        <v>98.871308269476373</v>
      </c>
      <c r="S22" s="259">
        <f t="shared" si="8"/>
        <v>98.565892401021713</v>
      </c>
    </row>
    <row r="23" spans="1:19" s="71" customFormat="1" ht="27.75" customHeight="1" x14ac:dyDescent="0.25">
      <c r="A23" s="242">
        <v>16</v>
      </c>
      <c r="B23" s="242" t="s">
        <v>64</v>
      </c>
      <c r="C23" s="247">
        <v>1</v>
      </c>
      <c r="D23" s="242">
        <v>1</v>
      </c>
      <c r="E23" s="262">
        <v>12</v>
      </c>
      <c r="F23" s="243">
        <v>0.51666666666666672</v>
      </c>
      <c r="G23" s="243">
        <f>'JAN-2020 II'!G23+F23</f>
        <v>2.9986111111111113</v>
      </c>
      <c r="H23" s="243">
        <v>0.19791666666666666</v>
      </c>
      <c r="I23" s="243">
        <v>1.3888888888888888E-2</v>
      </c>
      <c r="J23" s="258">
        <f t="shared" si="0"/>
        <v>0.21180555555555555</v>
      </c>
      <c r="K23" s="258">
        <f>'JAN-2020 II'!K23+J23</f>
        <v>6.89</v>
      </c>
      <c r="L23" s="289">
        <f t="shared" si="1"/>
        <v>0.7284722222222223</v>
      </c>
      <c r="M23" s="259">
        <f t="shared" si="2"/>
        <v>0.7284722222222223</v>
      </c>
      <c r="N23" s="259">
        <f t="shared" si="3"/>
        <v>99.969568167305241</v>
      </c>
      <c r="O23" s="259">
        <f t="shared" si="4"/>
        <v>99.895334450830148</v>
      </c>
      <c r="P23" s="260">
        <f t="shared" si="5"/>
        <v>9.8886111111111106</v>
      </c>
      <c r="Q23" s="259">
        <f t="shared" si="6"/>
        <v>9.8886111111111106</v>
      </c>
      <c r="R23" s="259">
        <f t="shared" si="7"/>
        <v>99.010057471264361</v>
      </c>
      <c r="S23" s="259">
        <f t="shared" si="8"/>
        <v>98.579222541507022</v>
      </c>
    </row>
    <row r="24" spans="1:19" s="71" customFormat="1" ht="27.75" customHeight="1" x14ac:dyDescent="0.25">
      <c r="A24" s="242">
        <v>17</v>
      </c>
      <c r="B24" s="242" t="s">
        <v>65</v>
      </c>
      <c r="C24" s="247">
        <v>2</v>
      </c>
      <c r="D24" s="242">
        <v>2</v>
      </c>
      <c r="E24" s="262">
        <v>67</v>
      </c>
      <c r="F24" s="243">
        <v>0.10416666666666667</v>
      </c>
      <c r="G24" s="243">
        <f>'JAN-2020 II'!G24+F24</f>
        <v>2.7027777777777775</v>
      </c>
      <c r="H24" s="243">
        <v>0.7416666666666667</v>
      </c>
      <c r="I24" s="243">
        <v>0.27430555555555552</v>
      </c>
      <c r="J24" s="258">
        <f t="shared" si="0"/>
        <v>1.0159722222222223</v>
      </c>
      <c r="K24" s="258">
        <f>'JAN-2020 II'!K24+J24</f>
        <v>28.293749999999996</v>
      </c>
      <c r="L24" s="289">
        <f t="shared" si="1"/>
        <v>1.120138888888889</v>
      </c>
      <c r="M24" s="259">
        <f t="shared" si="2"/>
        <v>0.56006944444444451</v>
      </c>
      <c r="N24" s="259">
        <f t="shared" si="3"/>
        <v>99.927013489782894</v>
      </c>
      <c r="O24" s="259">
        <f t="shared" si="4"/>
        <v>99.919530252234992</v>
      </c>
      <c r="P24" s="260">
        <f t="shared" si="5"/>
        <v>30.996527777777771</v>
      </c>
      <c r="Q24" s="259">
        <f t="shared" si="6"/>
        <v>15.498263888888886</v>
      </c>
      <c r="R24" s="259">
        <f t="shared" si="7"/>
        <v>97.967403017241367</v>
      </c>
      <c r="S24" s="259">
        <f t="shared" si="8"/>
        <v>97.773237946998719</v>
      </c>
    </row>
    <row r="25" spans="1:19" s="71" customFormat="1" ht="27.75" customHeight="1" x14ac:dyDescent="0.25">
      <c r="A25" s="242">
        <v>18</v>
      </c>
      <c r="B25" s="242" t="s">
        <v>66</v>
      </c>
      <c r="C25" s="247">
        <v>4</v>
      </c>
      <c r="D25" s="242">
        <v>4</v>
      </c>
      <c r="E25" s="263">
        <v>44</v>
      </c>
      <c r="F25" s="243">
        <v>0.8</v>
      </c>
      <c r="G25" s="243">
        <f>'JAN-2020 II'!G25+F25</f>
        <v>9.6980000000000004</v>
      </c>
      <c r="H25" s="243">
        <v>3.5</v>
      </c>
      <c r="I25" s="243">
        <v>3.8</v>
      </c>
      <c r="J25" s="258">
        <f t="shared" si="0"/>
        <v>7.3</v>
      </c>
      <c r="K25" s="258">
        <f>'JAN-2020 II'!K25+J25</f>
        <v>63.491</v>
      </c>
      <c r="L25" s="289">
        <f t="shared" si="1"/>
        <v>8.1</v>
      </c>
      <c r="M25" s="259">
        <f t="shared" si="2"/>
        <v>2.0249999999999999</v>
      </c>
      <c r="N25" s="259">
        <f t="shared" si="3"/>
        <v>99.737787356321832</v>
      </c>
      <c r="O25" s="259">
        <f t="shared" si="4"/>
        <v>99.709051724137936</v>
      </c>
      <c r="P25" s="260">
        <f t="shared" si="5"/>
        <v>73.188999999999993</v>
      </c>
      <c r="Q25" s="259">
        <f t="shared" si="6"/>
        <v>18.297249999999998</v>
      </c>
      <c r="R25" s="259">
        <f t="shared" si="7"/>
        <v>97.719432471264369</v>
      </c>
      <c r="S25" s="259">
        <f t="shared" si="8"/>
        <v>97.371084770114962</v>
      </c>
    </row>
    <row r="26" spans="1:19" s="71" customFormat="1" ht="27.75" customHeight="1" x14ac:dyDescent="0.25">
      <c r="A26" s="242">
        <v>19</v>
      </c>
      <c r="B26" s="242" t="s">
        <v>67</v>
      </c>
      <c r="C26" s="244">
        <v>2</v>
      </c>
      <c r="D26" s="242">
        <v>2</v>
      </c>
      <c r="E26" s="263">
        <v>25</v>
      </c>
      <c r="F26" s="243">
        <v>0.5</v>
      </c>
      <c r="G26" s="243">
        <f>'JAN-2020 II'!G26+F26</f>
        <v>6.3689999999999989</v>
      </c>
      <c r="H26" s="243">
        <v>1.3</v>
      </c>
      <c r="I26" s="243">
        <v>2.9</v>
      </c>
      <c r="J26" s="258">
        <f t="shared" si="0"/>
        <v>4.2</v>
      </c>
      <c r="K26" s="258">
        <f>'JAN-2020 II'!K26+J26</f>
        <v>34.725000000000001</v>
      </c>
      <c r="L26" s="289">
        <f t="shared" si="1"/>
        <v>4.7</v>
      </c>
      <c r="M26" s="259">
        <f t="shared" si="2"/>
        <v>2.35</v>
      </c>
      <c r="N26" s="259">
        <f t="shared" si="3"/>
        <v>99.698275862068968</v>
      </c>
      <c r="O26" s="259">
        <f t="shared" si="4"/>
        <v>99.66235632183907</v>
      </c>
      <c r="P26" s="260">
        <f t="shared" si="5"/>
        <v>41.094000000000001</v>
      </c>
      <c r="Q26" s="259">
        <f t="shared" si="6"/>
        <v>20.547000000000001</v>
      </c>
      <c r="R26" s="259">
        <f t="shared" si="7"/>
        <v>97.505387931034491</v>
      </c>
      <c r="S26" s="259">
        <f t="shared" si="8"/>
        <v>97.047844827586218</v>
      </c>
    </row>
    <row r="27" spans="1:19" s="71" customFormat="1" ht="27.75" customHeight="1" x14ac:dyDescent="0.25">
      <c r="A27" s="242">
        <v>19</v>
      </c>
      <c r="B27" s="242" t="s">
        <v>68</v>
      </c>
      <c r="C27" s="247">
        <v>6</v>
      </c>
      <c r="D27" s="242">
        <v>6</v>
      </c>
      <c r="E27" s="244">
        <v>63</v>
      </c>
      <c r="F27" s="243">
        <v>1.2</v>
      </c>
      <c r="G27" s="243">
        <f>'JAN-2020 II'!G27+F27</f>
        <v>13.173999999999998</v>
      </c>
      <c r="H27" s="243">
        <v>4.5999999999999996</v>
      </c>
      <c r="I27" s="243">
        <v>5.2</v>
      </c>
      <c r="J27" s="258">
        <f t="shared" si="0"/>
        <v>9.8000000000000007</v>
      </c>
      <c r="K27" s="258">
        <f>'JAN-2020 II'!K27+J27</f>
        <v>78.733000000000004</v>
      </c>
      <c r="L27" s="289">
        <f t="shared" si="1"/>
        <v>11</v>
      </c>
      <c r="M27" s="259">
        <f t="shared" si="2"/>
        <v>1.8333333333333333</v>
      </c>
      <c r="N27" s="259">
        <f t="shared" si="3"/>
        <v>99.765325670498086</v>
      </c>
      <c r="O27" s="259">
        <f t="shared" si="4"/>
        <v>99.736590038314176</v>
      </c>
      <c r="P27" s="260">
        <f t="shared" si="5"/>
        <v>91.906999999999996</v>
      </c>
      <c r="Q27" s="259">
        <f t="shared" si="6"/>
        <v>15.317833333333333</v>
      </c>
      <c r="R27" s="259">
        <f t="shared" si="7"/>
        <v>98.114631226053632</v>
      </c>
      <c r="S27" s="259">
        <f t="shared" si="8"/>
        <v>97.799161877394639</v>
      </c>
    </row>
    <row r="28" spans="1:19" s="71" customFormat="1" ht="27.75" customHeight="1" x14ac:dyDescent="0.25">
      <c r="A28" s="242">
        <v>20</v>
      </c>
      <c r="B28" s="242" t="s">
        <v>69</v>
      </c>
      <c r="C28" s="247">
        <v>5</v>
      </c>
      <c r="D28" s="247">
        <v>5</v>
      </c>
      <c r="E28" s="244">
        <v>160</v>
      </c>
      <c r="F28" s="243">
        <v>1.8055555555555557E-2</v>
      </c>
      <c r="G28" s="243">
        <f>'JAN-2020 II'!G28+F28</f>
        <v>1.8909722222222221</v>
      </c>
      <c r="H28" s="243">
        <v>0.94027777777777777</v>
      </c>
      <c r="I28" s="243">
        <v>0.82708333333333339</v>
      </c>
      <c r="J28" s="258">
        <f t="shared" si="0"/>
        <v>1.7673611111111112</v>
      </c>
      <c r="K28" s="258">
        <f>'JAN-2020 II'!K28+J28</f>
        <v>88.060416666666669</v>
      </c>
      <c r="L28" s="289">
        <f t="shared" si="1"/>
        <v>1.7854166666666667</v>
      </c>
      <c r="M28" s="259">
        <f t="shared" si="2"/>
        <v>0.35708333333333331</v>
      </c>
      <c r="N28" s="259">
        <f t="shared" si="3"/>
        <v>99.94921376117496</v>
      </c>
      <c r="O28" s="259">
        <f t="shared" si="4"/>
        <v>99.948694923371647</v>
      </c>
      <c r="P28" s="260">
        <f t="shared" si="5"/>
        <v>89.951388888888886</v>
      </c>
      <c r="Q28" s="259">
        <f t="shared" si="6"/>
        <v>17.990277777777777</v>
      </c>
      <c r="R28" s="259">
        <f t="shared" si="7"/>
        <v>97.46952825670499</v>
      </c>
      <c r="S28" s="259">
        <f t="shared" si="8"/>
        <v>97.415189974457221</v>
      </c>
    </row>
    <row r="29" spans="1:19" s="71" customFormat="1" ht="27.75" customHeight="1" x14ac:dyDescent="0.25">
      <c r="A29" s="242">
        <v>21</v>
      </c>
      <c r="B29" s="242" t="s">
        <v>70</v>
      </c>
      <c r="C29" s="247">
        <v>2</v>
      </c>
      <c r="D29" s="247">
        <v>2</v>
      </c>
      <c r="E29" s="244">
        <v>95</v>
      </c>
      <c r="F29" s="243">
        <v>0</v>
      </c>
      <c r="G29" s="243">
        <f>'JAN-2020 II'!G29+F29</f>
        <v>1.4777777777777779</v>
      </c>
      <c r="H29" s="243">
        <v>0.90138888888888891</v>
      </c>
      <c r="I29" s="243">
        <v>0.34861111111111115</v>
      </c>
      <c r="J29" s="258">
        <f t="shared" si="0"/>
        <v>1.25</v>
      </c>
      <c r="K29" s="258">
        <f>'JAN-2020 II'!K29+J29</f>
        <v>18.904166666666665</v>
      </c>
      <c r="L29" s="289">
        <f t="shared" si="1"/>
        <v>1.25</v>
      </c>
      <c r="M29" s="259">
        <f t="shared" si="2"/>
        <v>0.625</v>
      </c>
      <c r="N29" s="259">
        <f t="shared" si="3"/>
        <v>99.910201149425291</v>
      </c>
      <c r="O29" s="259">
        <f t="shared" si="4"/>
        <v>99.910201149425291</v>
      </c>
      <c r="P29" s="260">
        <f t="shared" si="5"/>
        <v>20.381944444444443</v>
      </c>
      <c r="Q29" s="259">
        <f t="shared" si="6"/>
        <v>10.190972222222221</v>
      </c>
      <c r="R29" s="259">
        <f t="shared" si="7"/>
        <v>98.641942049808435</v>
      </c>
      <c r="S29" s="259">
        <f t="shared" si="8"/>
        <v>98.535779853129</v>
      </c>
    </row>
    <row r="30" spans="1:19" s="71" customFormat="1" ht="27.75" customHeight="1" x14ac:dyDescent="0.25">
      <c r="A30" s="242">
        <v>22</v>
      </c>
      <c r="B30" s="242" t="s">
        <v>71</v>
      </c>
      <c r="C30" s="242">
        <v>1</v>
      </c>
      <c r="D30" s="247">
        <v>1</v>
      </c>
      <c r="E30" s="244">
        <v>74</v>
      </c>
      <c r="F30" s="243">
        <v>3.4027777777777775E-2</v>
      </c>
      <c r="G30" s="243">
        <f>'JAN-2020 II'!G30+F30</f>
        <v>0.47638888888888892</v>
      </c>
      <c r="H30" s="243">
        <v>0.72222222222222221</v>
      </c>
      <c r="I30" s="243">
        <v>0.20138888888888887</v>
      </c>
      <c r="J30" s="258">
        <f t="shared" si="0"/>
        <v>0.92361111111111105</v>
      </c>
      <c r="K30" s="258">
        <f>'JAN-2020 II'!K30+J30</f>
        <v>15.67986111111111</v>
      </c>
      <c r="L30" s="289">
        <f t="shared" si="1"/>
        <v>0.95763888888888882</v>
      </c>
      <c r="M30" s="259">
        <f t="shared" si="2"/>
        <v>0.95763888888888882</v>
      </c>
      <c r="N30" s="259">
        <f t="shared" si="3"/>
        <v>99.867297254150714</v>
      </c>
      <c r="O30" s="259">
        <f t="shared" si="4"/>
        <v>99.862408205619403</v>
      </c>
      <c r="P30" s="260">
        <f t="shared" si="5"/>
        <v>16.15625</v>
      </c>
      <c r="Q30" s="259">
        <f t="shared" si="6"/>
        <v>16.15625</v>
      </c>
      <c r="R30" s="259">
        <f t="shared" si="7"/>
        <v>97.747146392081746</v>
      </c>
      <c r="S30" s="259">
        <f t="shared" si="8"/>
        <v>97.678699712643677</v>
      </c>
    </row>
    <row r="31" spans="1:19" s="71" customFormat="1" ht="27.75" customHeight="1" x14ac:dyDescent="0.25">
      <c r="A31" s="242">
        <v>23</v>
      </c>
      <c r="B31" s="242" t="s">
        <v>72</v>
      </c>
      <c r="C31" s="242">
        <v>2</v>
      </c>
      <c r="D31" s="247">
        <v>2</v>
      </c>
      <c r="E31" s="244">
        <v>105</v>
      </c>
      <c r="F31" s="243">
        <v>5.2083333333333336E-2</v>
      </c>
      <c r="G31" s="243">
        <f>'JAN-2020 II'!G31+F31</f>
        <v>1.270833333333333</v>
      </c>
      <c r="H31" s="243">
        <v>1.9097222222222223</v>
      </c>
      <c r="I31" s="243">
        <v>0.13194444444444445</v>
      </c>
      <c r="J31" s="258">
        <f t="shared" si="0"/>
        <v>2.041666666666667</v>
      </c>
      <c r="K31" s="258">
        <f>'JAN-2020 II'!K31+J31</f>
        <v>23.274305555555554</v>
      </c>
      <c r="L31" s="289">
        <f t="shared" si="1"/>
        <v>2.0937500000000004</v>
      </c>
      <c r="M31" s="259">
        <f t="shared" si="2"/>
        <v>1.0468750000000002</v>
      </c>
      <c r="N31" s="259">
        <f t="shared" si="3"/>
        <v>99.853328544061299</v>
      </c>
      <c r="O31" s="259">
        <f t="shared" si="4"/>
        <v>99.849586925287355</v>
      </c>
      <c r="P31" s="260">
        <f t="shared" si="5"/>
        <v>24.545138888888886</v>
      </c>
      <c r="Q31" s="259">
        <f t="shared" si="6"/>
        <v>12.272569444444443</v>
      </c>
      <c r="R31" s="259">
        <f t="shared" si="7"/>
        <v>98.327995290549168</v>
      </c>
      <c r="S31" s="259">
        <f t="shared" si="8"/>
        <v>98.236699792464862</v>
      </c>
    </row>
    <row r="32" spans="1:19" s="71" customFormat="1" ht="27.75" customHeight="1" x14ac:dyDescent="0.25">
      <c r="A32" s="242">
        <v>24</v>
      </c>
      <c r="B32" s="242" t="s">
        <v>73</v>
      </c>
      <c r="C32" s="242">
        <v>1</v>
      </c>
      <c r="D32" s="244">
        <v>1</v>
      </c>
      <c r="E32" s="244">
        <v>84</v>
      </c>
      <c r="F32" s="243">
        <v>0.1076388888888889</v>
      </c>
      <c r="G32" s="243">
        <f>'JAN-2020 II'!G32+F32</f>
        <v>1.8805555555555555</v>
      </c>
      <c r="H32" s="243">
        <v>0.74305555555555547</v>
      </c>
      <c r="I32" s="243">
        <v>0.15416666666666667</v>
      </c>
      <c r="J32" s="258">
        <f t="shared" si="0"/>
        <v>0.89722222222222214</v>
      </c>
      <c r="K32" s="258">
        <f>'JAN-2020 II'!K32+J32</f>
        <v>11.66388888888889</v>
      </c>
      <c r="L32" s="289">
        <f t="shared" si="1"/>
        <v>1.004861111111111</v>
      </c>
      <c r="M32" s="259">
        <f t="shared" si="2"/>
        <v>1.004861111111111</v>
      </c>
      <c r="N32" s="259">
        <f t="shared" si="3"/>
        <v>99.87108876117496</v>
      </c>
      <c r="O32" s="259">
        <f t="shared" si="4"/>
        <v>99.85562340357599</v>
      </c>
      <c r="P32" s="260">
        <f t="shared" si="5"/>
        <v>13.544444444444444</v>
      </c>
      <c r="Q32" s="259">
        <f t="shared" si="6"/>
        <v>13.544444444444444</v>
      </c>
      <c r="R32" s="259">
        <f t="shared" si="7"/>
        <v>98.324153895274577</v>
      </c>
      <c r="S32" s="259">
        <f t="shared" si="8"/>
        <v>98.053959131545326</v>
      </c>
    </row>
    <row r="33" spans="1:19" s="71" customFormat="1" ht="27.75" customHeight="1" x14ac:dyDescent="0.25">
      <c r="A33" s="242">
        <v>25</v>
      </c>
      <c r="B33" s="242" t="s">
        <v>74</v>
      </c>
      <c r="C33" s="278">
        <v>4</v>
      </c>
      <c r="D33" s="278">
        <v>4</v>
      </c>
      <c r="E33" s="278">
        <v>192</v>
      </c>
      <c r="F33" s="243">
        <v>5.5555555555555552E-2</v>
      </c>
      <c r="G33" s="243">
        <f>'JAN-2020 II'!G33+F33</f>
        <v>0.54444444444444451</v>
      </c>
      <c r="H33" s="243">
        <v>2.3993055555555558</v>
      </c>
      <c r="I33" s="243">
        <v>0.4513888888888889</v>
      </c>
      <c r="J33" s="258">
        <f t="shared" si="0"/>
        <v>2.8506944444444446</v>
      </c>
      <c r="K33" s="258">
        <f>'JAN-2020 II'!K33+J33</f>
        <v>61.829166666666673</v>
      </c>
      <c r="L33" s="289">
        <f t="shared" si="1"/>
        <v>2.90625</v>
      </c>
      <c r="M33" s="259">
        <f t="shared" si="2"/>
        <v>0.7265625</v>
      </c>
      <c r="N33" s="259">
        <f t="shared" si="3"/>
        <v>99.897604366219667</v>
      </c>
      <c r="O33" s="259">
        <f t="shared" si="4"/>
        <v>99.89560883620689</v>
      </c>
      <c r="P33" s="260">
        <f t="shared" si="5"/>
        <v>62.373611111111117</v>
      </c>
      <c r="Q33" s="259">
        <f t="shared" si="6"/>
        <v>15.593402777777779</v>
      </c>
      <c r="R33" s="259">
        <f t="shared" si="7"/>
        <v>97.779124760536391</v>
      </c>
      <c r="S33" s="259">
        <f t="shared" si="8"/>
        <v>97.759568566411232</v>
      </c>
    </row>
    <row r="34" spans="1:19" s="71" customFormat="1" ht="27.75" customHeight="1" x14ac:dyDescent="0.25">
      <c r="A34" s="242">
        <v>26</v>
      </c>
      <c r="B34" s="242" t="s">
        <v>75</v>
      </c>
      <c r="C34" s="278">
        <v>3</v>
      </c>
      <c r="D34" s="278">
        <v>3</v>
      </c>
      <c r="E34" s="278">
        <v>203</v>
      </c>
      <c r="F34" s="243">
        <v>7.2222222222222229E-2</v>
      </c>
      <c r="G34" s="243">
        <f>'JAN-2020 II'!G34+F34</f>
        <v>0.6069444444444444</v>
      </c>
      <c r="H34" s="243">
        <v>2.28125</v>
      </c>
      <c r="I34" s="243">
        <v>0.30694444444444441</v>
      </c>
      <c r="J34" s="258">
        <f t="shared" si="0"/>
        <v>2.5881944444444445</v>
      </c>
      <c r="K34" s="258">
        <f>'JAN-2020 II'!K34+J34</f>
        <v>59.430555555555557</v>
      </c>
      <c r="L34" s="289">
        <f t="shared" si="1"/>
        <v>2.6604166666666669</v>
      </c>
      <c r="M34" s="259">
        <f t="shared" si="2"/>
        <v>0.88680555555555562</v>
      </c>
      <c r="N34" s="259">
        <f t="shared" si="3"/>
        <v>99.87604432737335</v>
      </c>
      <c r="O34" s="259">
        <f t="shared" si="4"/>
        <v>99.872585408684543</v>
      </c>
      <c r="P34" s="260">
        <f t="shared" si="5"/>
        <v>60.037500000000001</v>
      </c>
      <c r="Q34" s="259">
        <f t="shared" si="6"/>
        <v>20.012499999999999</v>
      </c>
      <c r="R34" s="259">
        <f t="shared" si="7"/>
        <v>97.153709025117067</v>
      </c>
      <c r="S34" s="259">
        <f t="shared" si="8"/>
        <v>97.124640804597703</v>
      </c>
    </row>
    <row r="35" spans="1:19" s="71" customFormat="1" ht="27.75" customHeight="1" x14ac:dyDescent="0.25">
      <c r="A35" s="242">
        <v>27</v>
      </c>
      <c r="B35" s="249" t="s">
        <v>76</v>
      </c>
      <c r="C35" s="247">
        <v>2</v>
      </c>
      <c r="D35" s="266">
        <v>2</v>
      </c>
      <c r="E35" s="266">
        <v>128</v>
      </c>
      <c r="F35" s="243">
        <v>0</v>
      </c>
      <c r="G35" s="243">
        <f>'JAN-2020 II'!G35+F35</f>
        <v>0.23819444444444449</v>
      </c>
      <c r="H35" s="243">
        <v>1.1597222222222221</v>
      </c>
      <c r="I35" s="243">
        <v>1.3819444444444444</v>
      </c>
      <c r="J35" s="258">
        <f t="shared" si="0"/>
        <v>2.5416666666666665</v>
      </c>
      <c r="K35" s="258">
        <f>'JAN-2020 II'!K35+J35</f>
        <v>37.166666666666664</v>
      </c>
      <c r="L35" s="289">
        <f t="shared" si="1"/>
        <v>2.5416666666666665</v>
      </c>
      <c r="M35" s="259">
        <f t="shared" si="2"/>
        <v>1.2708333333333333</v>
      </c>
      <c r="N35" s="259">
        <f t="shared" si="3"/>
        <v>99.817409003831415</v>
      </c>
      <c r="O35" s="259">
        <f t="shared" si="4"/>
        <v>99.817409003831415</v>
      </c>
      <c r="P35" s="260">
        <f t="shared" si="5"/>
        <v>37.40486111111111</v>
      </c>
      <c r="Q35" s="259">
        <f t="shared" si="6"/>
        <v>18.702430555555555</v>
      </c>
      <c r="R35" s="259">
        <f t="shared" si="7"/>
        <v>97.329980842911866</v>
      </c>
      <c r="S35" s="259">
        <f t="shared" si="8"/>
        <v>97.312869173052349</v>
      </c>
    </row>
    <row r="36" spans="1:19" s="71" customFormat="1" ht="27.75" customHeight="1" x14ac:dyDescent="0.25">
      <c r="A36" s="242">
        <v>28</v>
      </c>
      <c r="B36" s="242" t="s">
        <v>77</v>
      </c>
      <c r="C36" s="247">
        <v>3</v>
      </c>
      <c r="D36" s="244">
        <v>3</v>
      </c>
      <c r="E36" s="244">
        <v>91</v>
      </c>
      <c r="F36" s="243">
        <v>0</v>
      </c>
      <c r="G36" s="243">
        <f>'JAN-2020 II'!G36+F36</f>
        <v>0.30833333333333335</v>
      </c>
      <c r="H36" s="243">
        <v>1.9826388888888891</v>
      </c>
      <c r="I36" s="243">
        <v>0.27430555555555552</v>
      </c>
      <c r="J36" s="258">
        <f t="shared" si="0"/>
        <v>2.2569444444444446</v>
      </c>
      <c r="K36" s="258">
        <f>'JAN-2020 II'!K36+J36</f>
        <v>32.239583333333336</v>
      </c>
      <c r="L36" s="289">
        <f t="shared" si="1"/>
        <v>2.2569444444444446</v>
      </c>
      <c r="M36" s="259">
        <f t="shared" si="2"/>
        <v>0.75231481481481488</v>
      </c>
      <c r="N36" s="259">
        <f t="shared" si="3"/>
        <v>99.891908790974895</v>
      </c>
      <c r="O36" s="259">
        <f t="shared" si="4"/>
        <v>99.891908790974895</v>
      </c>
      <c r="P36" s="260">
        <f t="shared" si="5"/>
        <v>32.547916666666666</v>
      </c>
      <c r="Q36" s="259">
        <f t="shared" si="6"/>
        <v>10.849305555555555</v>
      </c>
      <c r="R36" s="259">
        <f t="shared" si="7"/>
        <v>98.455958652618122</v>
      </c>
      <c r="S36" s="259">
        <f t="shared" si="8"/>
        <v>98.441191730523613</v>
      </c>
    </row>
    <row r="37" spans="1:19" s="71" customFormat="1" ht="27.75" customHeight="1" x14ac:dyDescent="0.25">
      <c r="A37" s="242">
        <v>29</v>
      </c>
      <c r="B37" s="242" t="s">
        <v>78</v>
      </c>
      <c r="C37" s="247">
        <v>6</v>
      </c>
      <c r="D37" s="247">
        <v>6</v>
      </c>
      <c r="E37" s="247">
        <v>91</v>
      </c>
      <c r="F37" s="243">
        <v>1.0416666666666666E-2</v>
      </c>
      <c r="G37" s="243">
        <f>'JAN-2020 II'!G37+F37</f>
        <v>0.58611111111111114</v>
      </c>
      <c r="H37" s="243">
        <v>2.245138888888889</v>
      </c>
      <c r="I37" s="243">
        <v>0.17013888888888887</v>
      </c>
      <c r="J37" s="258">
        <f t="shared" si="0"/>
        <v>2.4152777777777779</v>
      </c>
      <c r="K37" s="258">
        <f>'JAN-2020 II'!K37+J37</f>
        <v>47.745138888888889</v>
      </c>
      <c r="L37" s="289">
        <f t="shared" si="1"/>
        <v>2.4256944444444444</v>
      </c>
      <c r="M37" s="259">
        <f t="shared" si="2"/>
        <v>0.4042824074074074</v>
      </c>
      <c r="N37" s="259">
        <f t="shared" si="3"/>
        <v>99.942162888463173</v>
      </c>
      <c r="O37" s="259">
        <f t="shared" si="4"/>
        <v>99.94191344721159</v>
      </c>
      <c r="P37" s="260">
        <f t="shared" si="5"/>
        <v>48.331249999999997</v>
      </c>
      <c r="Q37" s="259">
        <f t="shared" si="6"/>
        <v>8.0552083333333329</v>
      </c>
      <c r="R37" s="259">
        <f t="shared" si="7"/>
        <v>98.85667770859942</v>
      </c>
      <c r="S37" s="259">
        <f t="shared" si="8"/>
        <v>98.842642480842912</v>
      </c>
    </row>
    <row r="38" spans="1:19" s="71" customFormat="1" ht="27.75" customHeight="1" x14ac:dyDescent="0.25">
      <c r="A38" s="242">
        <v>30</v>
      </c>
      <c r="B38" s="242" t="s">
        <v>79</v>
      </c>
      <c r="C38" s="252">
        <v>10</v>
      </c>
      <c r="D38" s="252">
        <v>10</v>
      </c>
      <c r="E38" s="252">
        <v>183</v>
      </c>
      <c r="F38" s="243">
        <v>0.95675287356321836</v>
      </c>
      <c r="G38" s="243">
        <f>'JAN-2020 II'!G38+F38</f>
        <v>2.7470885217113667</v>
      </c>
      <c r="H38" s="243">
        <v>2.2159722222222222</v>
      </c>
      <c r="I38" s="243">
        <v>1.1180555555555556</v>
      </c>
      <c r="J38" s="258">
        <f t="shared" si="0"/>
        <v>3.334027777777778</v>
      </c>
      <c r="K38" s="258">
        <f>'JAN-2020 II'!K38+J38</f>
        <v>130.59583333333333</v>
      </c>
      <c r="L38" s="289">
        <f t="shared" si="1"/>
        <v>4.2907806513409961</v>
      </c>
      <c r="M38" s="259">
        <f t="shared" si="2"/>
        <v>0.42907806513409963</v>
      </c>
      <c r="N38" s="259">
        <f t="shared" si="3"/>
        <v>99.952097302043413</v>
      </c>
      <c r="O38" s="259">
        <f t="shared" si="4"/>
        <v>99.938350852710613</v>
      </c>
      <c r="P38" s="260">
        <f t="shared" si="5"/>
        <v>133.34292185504469</v>
      </c>
      <c r="Q38" s="259">
        <f t="shared" si="6"/>
        <v>13.33429218550447</v>
      </c>
      <c r="R38" s="259">
        <f t="shared" si="7"/>
        <v>98.123623084291182</v>
      </c>
      <c r="S38" s="259">
        <f t="shared" si="8"/>
        <v>98.084153421622929</v>
      </c>
    </row>
    <row r="39" spans="1:19" s="71" customFormat="1" ht="27.75" customHeight="1" x14ac:dyDescent="0.25">
      <c r="A39" s="242">
        <v>31</v>
      </c>
      <c r="B39" s="242" t="s">
        <v>80</v>
      </c>
      <c r="C39" s="244">
        <v>1</v>
      </c>
      <c r="D39" s="244">
        <v>1</v>
      </c>
      <c r="E39" s="244">
        <v>66</v>
      </c>
      <c r="F39" s="243">
        <v>1.6569444444444441</v>
      </c>
      <c r="G39" s="243">
        <f>'JAN-2020 II'!G39+F39</f>
        <v>3.9069444444444437</v>
      </c>
      <c r="H39" s="243">
        <v>1.0243055555555556</v>
      </c>
      <c r="I39" s="243">
        <v>0.16319444444444445</v>
      </c>
      <c r="J39" s="258">
        <f t="shared" si="0"/>
        <v>1.1875</v>
      </c>
      <c r="K39" s="258">
        <f>'JAN-2020 II'!K39+J39</f>
        <v>13.56388888888889</v>
      </c>
      <c r="L39" s="289">
        <f t="shared" si="1"/>
        <v>2.8444444444444441</v>
      </c>
      <c r="M39" s="259">
        <f t="shared" si="2"/>
        <v>2.8444444444444441</v>
      </c>
      <c r="N39" s="259">
        <f t="shared" si="3"/>
        <v>99.829382183908038</v>
      </c>
      <c r="O39" s="259">
        <f t="shared" si="4"/>
        <v>99.591315453384425</v>
      </c>
      <c r="P39" s="260">
        <f t="shared" si="5"/>
        <v>17.470833333333335</v>
      </c>
      <c r="Q39" s="259">
        <f t="shared" si="6"/>
        <v>17.470833333333335</v>
      </c>
      <c r="R39" s="259">
        <f t="shared" si="7"/>
        <v>98.051165389527455</v>
      </c>
      <c r="S39" s="259">
        <f t="shared" si="8"/>
        <v>97.489822796934874</v>
      </c>
    </row>
    <row r="40" spans="1:19" s="106" customFormat="1" ht="27.75" customHeight="1" x14ac:dyDescent="0.25">
      <c r="A40" s="244">
        <v>32</v>
      </c>
      <c r="B40" s="244" t="s">
        <v>81</v>
      </c>
      <c r="C40" s="244">
        <v>13</v>
      </c>
      <c r="D40" s="244">
        <v>13</v>
      </c>
      <c r="E40" s="244">
        <v>383</v>
      </c>
      <c r="F40" s="243">
        <v>0.35902777777777778</v>
      </c>
      <c r="G40" s="243">
        <f>'JAN-2020 II'!G40+F40</f>
        <v>4.2576388888888896</v>
      </c>
      <c r="H40" s="243">
        <v>7.1597222222222223</v>
      </c>
      <c r="I40" s="243">
        <v>0.71875</v>
      </c>
      <c r="J40" s="258">
        <f t="shared" si="0"/>
        <v>7.8784722222222223</v>
      </c>
      <c r="K40" s="258">
        <f>'JAN-2020 II'!K40+J40</f>
        <v>112.40138888888892</v>
      </c>
      <c r="L40" s="289">
        <f t="shared" si="1"/>
        <v>8.2375000000000007</v>
      </c>
      <c r="M40" s="289">
        <f t="shared" si="2"/>
        <v>0.63365384615384623</v>
      </c>
      <c r="N40" s="259">
        <f t="shared" si="3"/>
        <v>99.912925815404265</v>
      </c>
      <c r="O40" s="259">
        <f t="shared" si="4"/>
        <v>99.908957780725032</v>
      </c>
      <c r="P40" s="290">
        <f t="shared" si="5"/>
        <v>116.65902777777781</v>
      </c>
      <c r="Q40" s="289">
        <f t="shared" si="6"/>
        <v>8.9737713675213691</v>
      </c>
      <c r="R40" s="259">
        <f t="shared" si="7"/>
        <v>98.757721166126331</v>
      </c>
      <c r="S40" s="259">
        <f t="shared" si="8"/>
        <v>98.710665033402108</v>
      </c>
    </row>
    <row r="41" spans="1:19" s="71" customFormat="1" ht="27.75" customHeight="1" x14ac:dyDescent="0.25">
      <c r="A41" s="242">
        <v>33</v>
      </c>
      <c r="B41" s="255" t="s">
        <v>82</v>
      </c>
      <c r="C41" s="247">
        <v>5</v>
      </c>
      <c r="D41" s="255">
        <v>5</v>
      </c>
      <c r="E41" s="268">
        <v>73</v>
      </c>
      <c r="F41" s="243">
        <v>2.0833333333333332E-2</v>
      </c>
      <c r="G41" s="243">
        <f>'JAN-2020 II'!G41+F41</f>
        <v>1.8576388888888888</v>
      </c>
      <c r="H41" s="243">
        <v>0.42291666666666661</v>
      </c>
      <c r="I41" s="243">
        <v>0.41388888888888886</v>
      </c>
      <c r="J41" s="258">
        <f t="shared" si="0"/>
        <v>0.83680555555555547</v>
      </c>
      <c r="K41" s="258">
        <f>'JAN-2020 II'!K41+J41</f>
        <v>27.934027777777779</v>
      </c>
      <c r="L41" s="289">
        <f t="shared" si="1"/>
        <v>0.85763888888888884</v>
      </c>
      <c r="M41" s="259">
        <f t="shared" si="2"/>
        <v>0.17152777777777778</v>
      </c>
      <c r="N41" s="259">
        <f t="shared" si="3"/>
        <v>99.975953863346106</v>
      </c>
      <c r="O41" s="259">
        <f t="shared" si="4"/>
        <v>99.975355204342279</v>
      </c>
      <c r="P41" s="260">
        <f t="shared" si="5"/>
        <v>29.791666666666668</v>
      </c>
      <c r="Q41" s="259">
        <f t="shared" si="6"/>
        <v>5.9583333333333339</v>
      </c>
      <c r="R41" s="259">
        <f t="shared" si="7"/>
        <v>99.197298052362697</v>
      </c>
      <c r="S41" s="259">
        <f t="shared" si="8"/>
        <v>99.14391762452108</v>
      </c>
    </row>
    <row r="42" spans="1:19" s="71" customFormat="1" ht="27.75" customHeight="1" x14ac:dyDescent="0.25">
      <c r="A42" s="242">
        <v>34</v>
      </c>
      <c r="B42" s="242" t="s">
        <v>83</v>
      </c>
      <c r="C42" s="247">
        <v>1</v>
      </c>
      <c r="D42" s="242">
        <v>1</v>
      </c>
      <c r="E42" s="268">
        <v>22</v>
      </c>
      <c r="F42" s="243">
        <v>9.375E-2</v>
      </c>
      <c r="G42" s="243">
        <f>'JAN-2020 II'!G42+F42</f>
        <v>1.9027777777777779</v>
      </c>
      <c r="H42" s="243">
        <v>0.83680555555555547</v>
      </c>
      <c r="I42" s="243">
        <v>0</v>
      </c>
      <c r="J42" s="258">
        <f t="shared" si="0"/>
        <v>0.83680555555555547</v>
      </c>
      <c r="K42" s="258">
        <f>'JAN-2020 II'!K42+J42</f>
        <v>5.9236111111111116</v>
      </c>
      <c r="L42" s="289">
        <f t="shared" si="1"/>
        <v>0.93055555555555547</v>
      </c>
      <c r="M42" s="259">
        <f t="shared" si="2"/>
        <v>0.93055555555555547</v>
      </c>
      <c r="N42" s="259">
        <f t="shared" si="3"/>
        <v>99.879769316730531</v>
      </c>
      <c r="O42" s="259">
        <f t="shared" si="4"/>
        <v>99.866299489144311</v>
      </c>
      <c r="P42" s="260">
        <f t="shared" si="5"/>
        <v>7.8263888888888893</v>
      </c>
      <c r="Q42" s="259">
        <f t="shared" si="6"/>
        <v>7.8263888888888893</v>
      </c>
      <c r="R42" s="259">
        <f t="shared" si="7"/>
        <v>99.14890644955301</v>
      </c>
      <c r="S42" s="259">
        <f t="shared" si="8"/>
        <v>98.875518837803313</v>
      </c>
    </row>
    <row r="43" spans="1:19" s="71" customFormat="1" ht="27.75" customHeight="1" x14ac:dyDescent="0.25">
      <c r="A43" s="242">
        <v>35</v>
      </c>
      <c r="B43" s="242" t="s">
        <v>84</v>
      </c>
      <c r="C43" s="247">
        <v>1</v>
      </c>
      <c r="D43" s="242">
        <v>1</v>
      </c>
      <c r="E43" s="268">
        <v>75</v>
      </c>
      <c r="F43" s="243">
        <v>9.5138888888888884E-2</v>
      </c>
      <c r="G43" s="243">
        <f>'JAN-2020 II'!G43+F43</f>
        <v>1.0798611111111112</v>
      </c>
      <c r="H43" s="243">
        <v>0.8833333333333333</v>
      </c>
      <c r="I43" s="243">
        <v>0.13680555555555554</v>
      </c>
      <c r="J43" s="258">
        <f t="shared" si="0"/>
        <v>1.0201388888888889</v>
      </c>
      <c r="K43" s="258">
        <f>'JAN-2020 II'!K43+J43</f>
        <v>17.853472222222223</v>
      </c>
      <c r="L43" s="289">
        <f t="shared" si="1"/>
        <v>1.1152777777777778</v>
      </c>
      <c r="M43" s="259">
        <f t="shared" si="2"/>
        <v>1.1152777777777778</v>
      </c>
      <c r="N43" s="259">
        <f t="shared" si="3"/>
        <v>99.853428320561932</v>
      </c>
      <c r="O43" s="259">
        <f t="shared" si="4"/>
        <v>99.839758939974459</v>
      </c>
      <c r="P43" s="260">
        <f t="shared" si="5"/>
        <v>18.933333333333334</v>
      </c>
      <c r="Q43" s="259">
        <f t="shared" si="6"/>
        <v>18.933333333333334</v>
      </c>
      <c r="R43" s="259">
        <f t="shared" si="7"/>
        <v>97.434845945083012</v>
      </c>
      <c r="S43" s="259">
        <f t="shared" si="8"/>
        <v>97.279693486590048</v>
      </c>
    </row>
    <row r="44" spans="1:19" s="71" customFormat="1" ht="27.75" customHeight="1" x14ac:dyDescent="0.25">
      <c r="A44" s="242">
        <v>36</v>
      </c>
      <c r="B44" s="242" t="s">
        <v>85</v>
      </c>
      <c r="C44" s="247">
        <v>1</v>
      </c>
      <c r="D44" s="242">
        <v>1</v>
      </c>
      <c r="E44" s="268">
        <v>57</v>
      </c>
      <c r="F44" s="243">
        <v>0.375</v>
      </c>
      <c r="G44" s="243">
        <f>'JAN-2020 II'!G44+F44</f>
        <v>2.4486111111111106</v>
      </c>
      <c r="H44" s="243">
        <v>0.38194444444444442</v>
      </c>
      <c r="I44" s="243">
        <v>4.1666666666666664E-2</v>
      </c>
      <c r="J44" s="258">
        <f t="shared" si="0"/>
        <v>0.4236111111111111</v>
      </c>
      <c r="K44" s="258">
        <f>'JAN-2020 II'!K44+J44</f>
        <v>7.8055555555555554</v>
      </c>
      <c r="L44" s="289">
        <f t="shared" si="1"/>
        <v>0.79861111111111116</v>
      </c>
      <c r="M44" s="259">
        <f t="shared" si="2"/>
        <v>0.79861111111111116</v>
      </c>
      <c r="N44" s="259">
        <f t="shared" si="3"/>
        <v>99.939136334610481</v>
      </c>
      <c r="O44" s="259">
        <f t="shared" si="4"/>
        <v>99.885257024265655</v>
      </c>
      <c r="P44" s="260">
        <f t="shared" si="5"/>
        <v>10.254166666666666</v>
      </c>
      <c r="Q44" s="259">
        <f t="shared" si="6"/>
        <v>10.254166666666666</v>
      </c>
      <c r="R44" s="259">
        <f t="shared" si="7"/>
        <v>98.878512132822479</v>
      </c>
      <c r="S44" s="259">
        <f t="shared" si="8"/>
        <v>98.526700191570868</v>
      </c>
    </row>
    <row r="45" spans="1:19" s="71" customFormat="1" ht="27.75" customHeight="1" x14ac:dyDescent="0.25">
      <c r="A45" s="242">
        <v>37</v>
      </c>
      <c r="B45" s="242" t="s">
        <v>86</v>
      </c>
      <c r="C45" s="244">
        <v>3</v>
      </c>
      <c r="D45" s="242">
        <v>3</v>
      </c>
      <c r="E45" s="268">
        <v>129</v>
      </c>
      <c r="F45" s="243">
        <v>2.4305555555555556E-2</v>
      </c>
      <c r="G45" s="243">
        <f>'JAN-2020 II'!G45+F45</f>
        <v>0.65277777777777779</v>
      </c>
      <c r="H45" s="243">
        <v>1.9166666666666667</v>
      </c>
      <c r="I45" s="243">
        <v>0.12152777777777779</v>
      </c>
      <c r="J45" s="258">
        <f t="shared" si="0"/>
        <v>2.0381944444444446</v>
      </c>
      <c r="K45" s="258">
        <f>'JAN-2020 II'!K45+J45</f>
        <v>30.510416666666671</v>
      </c>
      <c r="L45" s="289">
        <f t="shared" si="1"/>
        <v>2.0625</v>
      </c>
      <c r="M45" s="259">
        <f t="shared" si="2"/>
        <v>0.6875</v>
      </c>
      <c r="N45" s="259">
        <f t="shared" si="3"/>
        <v>99.902385323541949</v>
      </c>
      <c r="O45" s="259">
        <f t="shared" si="4"/>
        <v>99.901221264367805</v>
      </c>
      <c r="P45" s="260">
        <f t="shared" si="5"/>
        <v>31.16319444444445</v>
      </c>
      <c r="Q45" s="259">
        <f t="shared" si="6"/>
        <v>10.387731481481483</v>
      </c>
      <c r="R45" s="259">
        <f t="shared" si="7"/>
        <v>98.538773148148152</v>
      </c>
      <c r="S45" s="259">
        <f t="shared" si="8"/>
        <v>98.507509844614731</v>
      </c>
    </row>
    <row r="46" spans="1:19" s="71" customFormat="1" ht="27.75" customHeight="1" x14ac:dyDescent="0.25">
      <c r="A46" s="242">
        <v>38</v>
      </c>
      <c r="B46" s="242" t="s">
        <v>87</v>
      </c>
      <c r="C46" s="244">
        <v>4</v>
      </c>
      <c r="D46" s="242">
        <v>4</v>
      </c>
      <c r="E46" s="268">
        <v>176</v>
      </c>
      <c r="F46" s="243">
        <v>0.27083333333333331</v>
      </c>
      <c r="G46" s="243">
        <f>'JAN-2020 II'!G46+F46</f>
        <v>6.9990509259259257</v>
      </c>
      <c r="H46" s="243">
        <v>2.8923611111111112</v>
      </c>
      <c r="I46" s="243">
        <v>0.15625</v>
      </c>
      <c r="J46" s="258">
        <f t="shared" si="0"/>
        <v>3.0486111111111112</v>
      </c>
      <c r="K46" s="258">
        <f>'JAN-2020 II'!K46+J46</f>
        <v>35.273611111111116</v>
      </c>
      <c r="L46" s="289">
        <f t="shared" si="1"/>
        <v>3.3194444444444446</v>
      </c>
      <c r="M46" s="259">
        <f t="shared" si="2"/>
        <v>0.82986111111111116</v>
      </c>
      <c r="N46" s="259">
        <f t="shared" si="3"/>
        <v>99.890495290549168</v>
      </c>
      <c r="O46" s="259">
        <f t="shared" si="4"/>
        <v>99.880767081736906</v>
      </c>
      <c r="P46" s="260">
        <f t="shared" si="5"/>
        <v>42.272662037037044</v>
      </c>
      <c r="Q46" s="259">
        <f t="shared" si="6"/>
        <v>10.568165509259261</v>
      </c>
      <c r="R46" s="259">
        <f t="shared" si="7"/>
        <v>98.732988106641116</v>
      </c>
      <c r="S46" s="259">
        <f t="shared" si="8"/>
        <v>98.481585415336312</v>
      </c>
    </row>
    <row r="47" spans="1:19" s="71" customFormat="1" ht="27.75" customHeight="1" x14ac:dyDescent="0.25">
      <c r="A47" s="242">
        <v>39</v>
      </c>
      <c r="B47" s="242" t="s">
        <v>88</v>
      </c>
      <c r="C47" s="247">
        <v>23</v>
      </c>
      <c r="D47" s="11">
        <v>23</v>
      </c>
      <c r="E47" s="19">
        <v>824</v>
      </c>
      <c r="F47" s="243">
        <v>3.2993055555555557</v>
      </c>
      <c r="G47" s="243">
        <f>'JAN-2020 II'!G47+F47</f>
        <v>45.419675925925922</v>
      </c>
      <c r="H47" s="243">
        <v>13.638888888888888</v>
      </c>
      <c r="I47" s="243">
        <v>4.1631944444444446</v>
      </c>
      <c r="J47" s="258">
        <f t="shared" si="0"/>
        <v>17.802083333333332</v>
      </c>
      <c r="K47" s="258">
        <f>'JAN-2020 II'!K47+J47</f>
        <v>536.87222222222238</v>
      </c>
      <c r="L47" s="289">
        <f t="shared" si="1"/>
        <v>21.101388888888888</v>
      </c>
      <c r="M47" s="259">
        <f t="shared" si="2"/>
        <v>0.91745169082125599</v>
      </c>
      <c r="N47" s="259">
        <f t="shared" si="3"/>
        <v>99.888792582875226</v>
      </c>
      <c r="O47" s="259">
        <f t="shared" si="4"/>
        <v>99.868182228330284</v>
      </c>
      <c r="P47" s="260">
        <f t="shared" si="5"/>
        <v>582.29189814814833</v>
      </c>
      <c r="Q47" s="259">
        <f t="shared" si="6"/>
        <v>25.317039049919494</v>
      </c>
      <c r="R47" s="259">
        <f t="shared" si="7"/>
        <v>96.646225498361929</v>
      </c>
      <c r="S47" s="259">
        <f t="shared" si="8"/>
        <v>96.362494389379378</v>
      </c>
    </row>
    <row r="48" spans="1:19" s="71" customFormat="1" ht="27.75" customHeight="1" x14ac:dyDescent="0.25">
      <c r="A48" s="242">
        <v>40</v>
      </c>
      <c r="B48" s="242" t="s">
        <v>89</v>
      </c>
      <c r="C48" s="247">
        <v>8</v>
      </c>
      <c r="D48" s="11">
        <v>8</v>
      </c>
      <c r="E48" s="19">
        <v>270</v>
      </c>
      <c r="F48" s="243">
        <v>0.87291666666666667</v>
      </c>
      <c r="G48" s="243">
        <f>'JAN-2020 II'!G48+F48</f>
        <v>20.995138888888889</v>
      </c>
      <c r="H48" s="243">
        <v>6.1236111111111109</v>
      </c>
      <c r="I48" s="243">
        <v>4.8215277777777779</v>
      </c>
      <c r="J48" s="258">
        <f t="shared" si="0"/>
        <v>10.945138888888888</v>
      </c>
      <c r="K48" s="258">
        <f>'JAN-2020 II'!K48+J48</f>
        <v>111.40208333333334</v>
      </c>
      <c r="L48" s="289">
        <f t="shared" si="1"/>
        <v>11.818055555555555</v>
      </c>
      <c r="M48" s="259">
        <f t="shared" si="2"/>
        <v>1.4772569444444443</v>
      </c>
      <c r="N48" s="259">
        <f t="shared" si="3"/>
        <v>99.803427821679435</v>
      </c>
      <c r="O48" s="259">
        <f t="shared" si="4"/>
        <v>99.787750439016605</v>
      </c>
      <c r="P48" s="260">
        <f t="shared" si="5"/>
        <v>132.39722222222224</v>
      </c>
      <c r="Q48" s="259">
        <f t="shared" si="6"/>
        <v>16.54965277777778</v>
      </c>
      <c r="R48" s="259">
        <f t="shared" si="7"/>
        <v>97.999244193007655</v>
      </c>
      <c r="S48" s="259">
        <f t="shared" si="8"/>
        <v>97.62217632503193</v>
      </c>
    </row>
    <row r="49" spans="1:19" s="71" customFormat="1" ht="27.75" customHeight="1" x14ac:dyDescent="0.25">
      <c r="A49" s="242">
        <v>41</v>
      </c>
      <c r="B49" s="242" t="s">
        <v>90</v>
      </c>
      <c r="C49" s="247">
        <v>11</v>
      </c>
      <c r="D49" s="11">
        <v>11</v>
      </c>
      <c r="E49" s="19">
        <v>189</v>
      </c>
      <c r="F49" s="243">
        <v>2.1444444444444444</v>
      </c>
      <c r="G49" s="243">
        <f>'JAN-2020 II'!G49+F49</f>
        <v>33.773611111111109</v>
      </c>
      <c r="H49" s="243">
        <v>3.5784722222222225</v>
      </c>
      <c r="I49" s="243">
        <v>0.6430555555555556</v>
      </c>
      <c r="J49" s="258">
        <f t="shared" si="0"/>
        <v>4.2215277777777782</v>
      </c>
      <c r="K49" s="258">
        <f>'JAN-2020 II'!K49+J49</f>
        <v>138.6923611111111</v>
      </c>
      <c r="L49" s="289">
        <f t="shared" si="1"/>
        <v>6.3659722222222221</v>
      </c>
      <c r="M49" s="259">
        <f t="shared" si="2"/>
        <v>0.57872474747474745</v>
      </c>
      <c r="N49" s="259">
        <f t="shared" si="3"/>
        <v>99.944859877510737</v>
      </c>
      <c r="O49" s="259">
        <f t="shared" si="4"/>
        <v>99.916849892604205</v>
      </c>
      <c r="P49" s="260">
        <f t="shared" si="5"/>
        <v>172.46597222222221</v>
      </c>
      <c r="Q49" s="259">
        <f t="shared" si="6"/>
        <v>15.678724747474746</v>
      </c>
      <c r="R49" s="259">
        <f t="shared" si="7"/>
        <v>98.188448783815161</v>
      </c>
      <c r="S49" s="259">
        <f t="shared" si="8"/>
        <v>97.747309662719147</v>
      </c>
    </row>
    <row r="50" spans="1:19" s="103" customFormat="1" ht="27.75" customHeight="1" x14ac:dyDescent="0.25">
      <c r="A50" s="256"/>
      <c r="B50" s="257" t="s">
        <v>91</v>
      </c>
      <c r="C50" s="271">
        <f t="shared" ref="C50:I50" si="9">SUM(C8:C49)</f>
        <v>170</v>
      </c>
      <c r="D50" s="271">
        <f>SUM(D8:D49)</f>
        <v>170</v>
      </c>
      <c r="E50" s="271">
        <f t="shared" si="9"/>
        <v>4967</v>
      </c>
      <c r="F50" s="272">
        <f t="shared" si="9"/>
        <v>15.631752873563217</v>
      </c>
      <c r="G50" s="332">
        <f t="shared" si="9"/>
        <v>205.34639870689654</v>
      </c>
      <c r="H50" s="272">
        <f t="shared" si="9"/>
        <v>78.439583333333331</v>
      </c>
      <c r="I50" s="272">
        <f t="shared" si="9"/>
        <v>42.090277777777779</v>
      </c>
      <c r="J50" s="272">
        <f>SUM(J8:J49)</f>
        <v>120.52986111111112</v>
      </c>
      <c r="K50" s="332">
        <f>SUM(K8:K49)</f>
        <v>2263.291222222223</v>
      </c>
      <c r="L50" s="332">
        <f>SUM(L8:L49)</f>
        <v>136.16161398467432</v>
      </c>
      <c r="M50" s="332">
        <f>L50/C50</f>
        <v>0.80095067049808422</v>
      </c>
      <c r="N50" s="333">
        <f>+((C50*24*29)-J50)/(C50*24*29)*100</f>
        <v>99.898132301292165</v>
      </c>
      <c r="O50" s="332">
        <f>+((C50*24*29)-L50)/(C50*24*29)*100</f>
        <v>99.884920880675566</v>
      </c>
      <c r="P50" s="334">
        <f t="shared" si="5"/>
        <v>2468.6376209291197</v>
      </c>
      <c r="Q50" s="332">
        <f t="shared" si="6"/>
        <v>14.521397770171292</v>
      </c>
      <c r="R50" s="333">
        <f>+((C50*24*29)-K50)/(C50*24*29)*100</f>
        <v>98.087143997445722</v>
      </c>
      <c r="S50" s="333">
        <f>+((C50*24*29)-(G50+K50))*100/(C50*24*29)</f>
        <v>97.913592274400671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271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  <row r="56" spans="1:19" x14ac:dyDescent="0.25">
      <c r="E56" s="243">
        <v>2.6388888888888889E-2</v>
      </c>
      <c r="G56" s="243">
        <f>+F56</f>
        <v>0</v>
      </c>
    </row>
    <row r="57" spans="1:19" x14ac:dyDescent="0.25">
      <c r="E57" s="243">
        <v>1.2570023148148148</v>
      </c>
      <c r="G57" s="243" t="s">
        <v>291</v>
      </c>
      <c r="I57" s="350">
        <f>H57/29</f>
        <v>0</v>
      </c>
    </row>
    <row r="58" spans="1:19" x14ac:dyDescent="0.25">
      <c r="E58" s="243">
        <v>0.30555555555555552</v>
      </c>
      <c r="G58" s="243">
        <f>+F58</f>
        <v>0</v>
      </c>
      <c r="I58" s="243">
        <v>0.95675287356321836</v>
      </c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38"/>
  <sheetViews>
    <sheetView view="pageBreakPreview" topLeftCell="A4" zoomScale="60" zoomScaleNormal="130" workbookViewId="0">
      <selection activeCell="N11" sqref="N11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0.85546875" style="104" customWidth="1"/>
    <col min="5" max="5" width="12.28515625" style="108" customWidth="1"/>
    <col min="6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4.2851562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6" s="53" customFormat="1" ht="55.5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6" s="53" customFormat="1" ht="23.25" x14ac:dyDescent="0.35">
      <c r="A2" s="384" t="s">
        <v>94</v>
      </c>
      <c r="B2" s="384"/>
      <c r="C2" s="384"/>
      <c r="D2" s="339"/>
      <c r="E2" s="57"/>
      <c r="F2" s="57"/>
      <c r="G2" s="57"/>
      <c r="H2" s="57"/>
      <c r="I2" s="57"/>
      <c r="J2" s="339"/>
      <c r="K2" s="339"/>
      <c r="L2" s="339"/>
      <c r="M2" s="339"/>
      <c r="N2" s="339"/>
      <c r="O2" s="339"/>
      <c r="P2" s="339"/>
      <c r="Q2" s="385" t="s">
        <v>95</v>
      </c>
      <c r="R2" s="385"/>
      <c r="S2" s="385"/>
    </row>
    <row r="3" spans="1:26" s="53" customFormat="1" ht="72.75" customHeight="1" x14ac:dyDescent="0.35">
      <c r="A3" s="404" t="s">
        <v>286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U3" s="53">
        <v>155</v>
      </c>
      <c r="V3" s="53">
        <v>8885</v>
      </c>
      <c r="W3" s="53">
        <v>54.15625</v>
      </c>
      <c r="X3" s="53" t="s">
        <v>241</v>
      </c>
      <c r="Y3" s="53">
        <v>158.44722222222222</v>
      </c>
      <c r="Z3" s="53">
        <v>86.530555555555551</v>
      </c>
    </row>
    <row r="4" spans="1:26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287</v>
      </c>
      <c r="F4" s="374" t="s">
        <v>284</v>
      </c>
      <c r="G4" s="374" t="s">
        <v>166</v>
      </c>
      <c r="H4" s="378" t="s">
        <v>288</v>
      </c>
      <c r="I4" s="378"/>
      <c r="J4" s="378"/>
      <c r="K4" s="379" t="s">
        <v>169</v>
      </c>
      <c r="L4" s="373" t="s">
        <v>289</v>
      </c>
      <c r="M4" s="373"/>
      <c r="N4" s="373"/>
      <c r="O4" s="373"/>
      <c r="P4" s="373" t="s">
        <v>10</v>
      </c>
      <c r="Q4" s="373"/>
      <c r="R4" s="373"/>
      <c r="S4" s="373"/>
    </row>
    <row r="5" spans="1:26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6" s="6" customFormat="1" ht="101.25" customHeight="1" x14ac:dyDescent="0.25">
      <c r="A6" s="373"/>
      <c r="B6" s="373"/>
      <c r="C6" s="376"/>
      <c r="D6" s="373"/>
      <c r="E6" s="376"/>
      <c r="F6" s="376"/>
      <c r="G6" s="376"/>
      <c r="H6" s="337" t="s">
        <v>18</v>
      </c>
      <c r="I6" s="337" t="s">
        <v>19</v>
      </c>
      <c r="J6" s="337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6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6" s="71" customFormat="1" ht="39.75" customHeight="1" x14ac:dyDescent="0.25">
      <c r="A8" s="65">
        <v>1</v>
      </c>
      <c r="B8" s="65" t="s">
        <v>98</v>
      </c>
      <c r="C8" s="227">
        <v>163</v>
      </c>
      <c r="D8" s="227">
        <v>163</v>
      </c>
      <c r="E8" s="198">
        <v>7737</v>
      </c>
      <c r="F8" s="67">
        <v>1.3888888888888888E-2</v>
      </c>
      <c r="G8" s="67">
        <f>'JAN-2020 III'!G8+F8</f>
        <v>3.3319444444444439</v>
      </c>
      <c r="H8" s="67">
        <v>108.21912037037038</v>
      </c>
      <c r="I8" s="67">
        <v>60.426712962962959</v>
      </c>
      <c r="J8" s="112">
        <f>H8+I8</f>
        <v>168.64583333333334</v>
      </c>
      <c r="K8" s="112">
        <f>'JAN-2020 III'!K8+J8</f>
        <v>3100.4204398148154</v>
      </c>
      <c r="L8" s="233">
        <f>+F8+J8</f>
        <v>168.65972222222223</v>
      </c>
      <c r="M8" s="238">
        <f>L8/C8</f>
        <v>1.0347222222222223</v>
      </c>
      <c r="N8" s="238">
        <f>+((C8*24*29)-J8)/(C8*24*29)*100</f>
        <v>99.851345256563945</v>
      </c>
      <c r="O8" s="238">
        <f>+((C8*24*29)-L8)/(C8*24*29)*100</f>
        <v>99.851333014048535</v>
      </c>
      <c r="P8" s="112">
        <f>+G8+K8</f>
        <v>3103.75238425926</v>
      </c>
      <c r="Q8" s="238">
        <f>P8/C8</f>
        <v>19.041425670302207</v>
      </c>
      <c r="R8" s="238">
        <f>+((C8*24*29)-K8)/(C8*24*29)*100</f>
        <v>97.267099957853105</v>
      </c>
      <c r="S8" s="238">
        <f>+((C8*24*29)-(G8+K8))*100/(C8*24*29)</f>
        <v>97.26416297840484</v>
      </c>
      <c r="U8" s="71">
        <v>153</v>
      </c>
      <c r="V8" s="71">
        <v>15184</v>
      </c>
      <c r="W8" s="71">
        <v>101.60416666666667</v>
      </c>
      <c r="X8" s="71">
        <v>387.28055555555557</v>
      </c>
      <c r="Y8" s="71">
        <v>242.80138888888891</v>
      </c>
      <c r="Z8" s="71" t="s">
        <v>210</v>
      </c>
    </row>
    <row r="9" spans="1:26" s="71" customFormat="1" ht="39.75" customHeight="1" x14ac:dyDescent="0.25">
      <c r="A9" s="65">
        <v>2</v>
      </c>
      <c r="B9" s="65" t="s">
        <v>99</v>
      </c>
      <c r="C9" s="198">
        <v>82</v>
      </c>
      <c r="D9" s="198">
        <v>82</v>
      </c>
      <c r="E9" s="198">
        <v>3241</v>
      </c>
      <c r="F9" s="67">
        <v>0.51041666666666663</v>
      </c>
      <c r="G9" s="67">
        <f>'JAN-2020 III'!G9+F9</f>
        <v>21.877083333333335</v>
      </c>
      <c r="H9" s="67">
        <v>36.822916666666671</v>
      </c>
      <c r="I9" s="67">
        <v>21.455555555555556</v>
      </c>
      <c r="J9" s="112">
        <f t="shared" ref="J9:J20" si="0">H9+I9</f>
        <v>58.278472222222227</v>
      </c>
      <c r="K9" s="112">
        <f>'JAN-2020 III'!K9+J9</f>
        <v>2534.2902777777781</v>
      </c>
      <c r="L9" s="233">
        <f t="shared" ref="L9:L21" si="1">+F9+J9</f>
        <v>58.788888888888891</v>
      </c>
      <c r="M9" s="238">
        <f t="shared" ref="M9:M21" si="2">L9/C9</f>
        <v>0.71693766937669379</v>
      </c>
      <c r="N9" s="238">
        <f t="shared" ref="N9:N20" si="3">+((C9*24*29)-J9)/(C9*24*29)*100</f>
        <v>99.897886052315982</v>
      </c>
      <c r="O9" s="238">
        <f t="shared" ref="O9:O20" si="4">+((C9*24*29)-L9)/(C9*24*29)*100</f>
        <v>99.896991714170014</v>
      </c>
      <c r="P9" s="112">
        <f t="shared" ref="P9:P21" si="5">+G9+K9</f>
        <v>2556.1673611111114</v>
      </c>
      <c r="Q9" s="238">
        <f t="shared" ref="Q9:Q20" si="6">P9/C9</f>
        <v>31.172772696476969</v>
      </c>
      <c r="R9" s="238">
        <f t="shared" ref="R9:R20" si="7">+((C9*24*29)-K9)/(C9*24*29)*100</f>
        <v>95.559485776251435</v>
      </c>
      <c r="S9" s="238">
        <f t="shared" ref="S9:S20" si="8">+((C9*24*29)-(G9+K9))*100/(C9*24*29)</f>
        <v>95.521153348207335</v>
      </c>
      <c r="U9" s="71">
        <v>80</v>
      </c>
      <c r="V9" s="71">
        <v>80</v>
      </c>
    </row>
    <row r="10" spans="1:26" s="71" customFormat="1" ht="39.75" customHeight="1" x14ac:dyDescent="0.25">
      <c r="A10" s="65">
        <v>3</v>
      </c>
      <c r="B10" s="115" t="s">
        <v>100</v>
      </c>
      <c r="C10" s="227">
        <v>37</v>
      </c>
      <c r="D10" s="347">
        <v>37</v>
      </c>
      <c r="E10" s="348">
        <v>963</v>
      </c>
      <c r="F10" s="67">
        <v>3.3333333333333333E-2</v>
      </c>
      <c r="G10" s="67">
        <f>'JAN-2020 III'!G10+F10</f>
        <v>0.12291666666666667</v>
      </c>
      <c r="H10" s="67">
        <v>12.597222222222221</v>
      </c>
      <c r="I10" s="67">
        <v>10.315972222222223</v>
      </c>
      <c r="J10" s="112">
        <f t="shared" si="0"/>
        <v>22.913194444444443</v>
      </c>
      <c r="K10" s="112">
        <f>'JAN-2020 III'!K10+J10</f>
        <v>744.18958333333319</v>
      </c>
      <c r="L10" s="233">
        <f t="shared" si="1"/>
        <v>22.946527777777778</v>
      </c>
      <c r="M10" s="238">
        <f t="shared" si="2"/>
        <v>0.62017642642642645</v>
      </c>
      <c r="N10" s="238">
        <f t="shared" si="3"/>
        <v>99.911023631390009</v>
      </c>
      <c r="O10" s="238">
        <f t="shared" si="4"/>
        <v>99.910894191605394</v>
      </c>
      <c r="P10" s="112">
        <f t="shared" si="5"/>
        <v>744.31249999999989</v>
      </c>
      <c r="Q10" s="238">
        <f t="shared" si="6"/>
        <v>20.116554054054053</v>
      </c>
      <c r="R10" s="238">
        <f t="shared" si="7"/>
        <v>97.11016781868075</v>
      </c>
      <c r="S10" s="238">
        <f t="shared" si="8"/>
        <v>97.109690509474987</v>
      </c>
      <c r="U10" s="71">
        <v>37</v>
      </c>
      <c r="V10" s="71">
        <v>37</v>
      </c>
      <c r="W10" s="71">
        <v>37</v>
      </c>
      <c r="X10" s="71">
        <v>27</v>
      </c>
    </row>
    <row r="11" spans="1:26" s="71" customFormat="1" ht="39.75" customHeight="1" x14ac:dyDescent="0.25">
      <c r="A11" s="65">
        <v>4</v>
      </c>
      <c r="B11" s="115" t="s">
        <v>101</v>
      </c>
      <c r="C11" s="227">
        <v>36</v>
      </c>
      <c r="D11" s="347">
        <v>36</v>
      </c>
      <c r="E11" s="348">
        <v>1345</v>
      </c>
      <c r="F11" s="67">
        <f>+F10</f>
        <v>3.3333333333333333E-2</v>
      </c>
      <c r="G11" s="67">
        <f>'JAN-2020 III'!G11+F11</f>
        <v>0.14374999999999999</v>
      </c>
      <c r="H11" s="67">
        <v>23.573611111111109</v>
      </c>
      <c r="I11" s="67">
        <v>23.513194444444448</v>
      </c>
      <c r="J11" s="112">
        <f t="shared" si="0"/>
        <v>47.086805555555557</v>
      </c>
      <c r="K11" s="112">
        <f>'JAN-2020 III'!K11+J11</f>
        <v>856.36250000000007</v>
      </c>
      <c r="L11" s="233">
        <f t="shared" si="1"/>
        <v>47.120138888888889</v>
      </c>
      <c r="M11" s="238">
        <f t="shared" si="2"/>
        <v>1.3088927469135803</v>
      </c>
      <c r="N11" s="238">
        <f t="shared" si="3"/>
        <v>99.812073732616724</v>
      </c>
      <c r="O11" s="238">
        <f t="shared" si="4"/>
        <v>99.811940697282537</v>
      </c>
      <c r="P11" s="112">
        <f t="shared" si="5"/>
        <v>856.50625000000002</v>
      </c>
      <c r="Q11" s="238">
        <f t="shared" si="6"/>
        <v>23.79184027777778</v>
      </c>
      <c r="R11" s="238">
        <f t="shared" si="7"/>
        <v>96.582205858876122</v>
      </c>
      <c r="S11" s="238">
        <f t="shared" si="8"/>
        <v>96.581632143997439</v>
      </c>
      <c r="U11" s="71">
        <v>36</v>
      </c>
      <c r="V11" s="71">
        <v>36</v>
      </c>
      <c r="W11" s="71">
        <v>36</v>
      </c>
      <c r="X11" s="71">
        <v>29</v>
      </c>
    </row>
    <row r="12" spans="1:26" s="71" customFormat="1" ht="39.75" customHeight="1" x14ac:dyDescent="0.25">
      <c r="A12" s="65">
        <v>5</v>
      </c>
      <c r="B12" s="65" t="s">
        <v>34</v>
      </c>
      <c r="C12" s="229">
        <v>157</v>
      </c>
      <c r="D12" s="229">
        <v>157</v>
      </c>
      <c r="E12" s="230">
        <v>7323</v>
      </c>
      <c r="F12" s="67">
        <v>0.99240900383141772</v>
      </c>
      <c r="G12" s="67">
        <f>'JAN-2020 III'!G12+F12</f>
        <v>449.42079162031888</v>
      </c>
      <c r="H12" s="67">
        <v>122.64930555555556</v>
      </c>
      <c r="I12" s="67">
        <v>52.405555555555559</v>
      </c>
      <c r="J12" s="112">
        <f t="shared" si="0"/>
        <v>175.05486111111111</v>
      </c>
      <c r="K12" s="112">
        <f>'JAN-2020 III'!K12+J12</f>
        <v>3993.6234722222221</v>
      </c>
      <c r="L12" s="233">
        <f t="shared" si="1"/>
        <v>176.04727011494253</v>
      </c>
      <c r="M12" s="238">
        <f t="shared" si="2"/>
        <v>1.1213201918149207</v>
      </c>
      <c r="N12" s="238">
        <f t="shared" si="3"/>
        <v>99.839798977678527</v>
      </c>
      <c r="O12" s="238">
        <f t="shared" si="4"/>
        <v>99.838890777038088</v>
      </c>
      <c r="P12" s="112">
        <f t="shared" si="5"/>
        <v>4443.0442638425411</v>
      </c>
      <c r="Q12" s="238">
        <f t="shared" si="6"/>
        <v>28.299644992627652</v>
      </c>
      <c r="R12" s="238">
        <f t="shared" si="7"/>
        <v>96.34524537647134</v>
      </c>
      <c r="S12" s="238">
        <f t="shared" si="8"/>
        <v>95.933959052783379</v>
      </c>
      <c r="U12" s="71">
        <v>146</v>
      </c>
      <c r="V12" s="71">
        <v>146</v>
      </c>
    </row>
    <row r="13" spans="1:26" s="71" customFormat="1" ht="39.75" customHeight="1" x14ac:dyDescent="0.25">
      <c r="A13" s="65">
        <v>6</v>
      </c>
      <c r="B13" s="65" t="s">
        <v>35</v>
      </c>
      <c r="C13" s="229">
        <v>129</v>
      </c>
      <c r="D13" s="229">
        <v>129</v>
      </c>
      <c r="E13" s="230">
        <v>7058</v>
      </c>
      <c r="F13" s="67">
        <v>0</v>
      </c>
      <c r="G13" s="67">
        <f>'JAN-2020 III'!G13+F13</f>
        <v>0.8520833333333333</v>
      </c>
      <c r="H13" s="67">
        <v>111.59930555555555</v>
      </c>
      <c r="I13" s="67">
        <v>54.495833333333337</v>
      </c>
      <c r="J13" s="112">
        <f t="shared" si="0"/>
        <v>166.09513888888887</v>
      </c>
      <c r="K13" s="112">
        <f>'JAN-2020 III'!K13+J13</f>
        <v>2797.2534722222222</v>
      </c>
      <c r="L13" s="233">
        <f t="shared" si="1"/>
        <v>166.09513888888887</v>
      </c>
      <c r="M13" s="238">
        <f t="shared" si="2"/>
        <v>1.287559216192937</v>
      </c>
      <c r="N13" s="238">
        <f t="shared" si="3"/>
        <v>99.815005859742385</v>
      </c>
      <c r="O13" s="238">
        <f t="shared" si="4"/>
        <v>99.815005859742385</v>
      </c>
      <c r="P13" s="112">
        <f t="shared" si="5"/>
        <v>2798.1055555555554</v>
      </c>
      <c r="Q13" s="238">
        <f t="shared" si="6"/>
        <v>21.69074074074074</v>
      </c>
      <c r="R13" s="238">
        <f t="shared" si="7"/>
        <v>96.88446329833576</v>
      </c>
      <c r="S13" s="238">
        <f t="shared" si="8"/>
        <v>96.883514261387816</v>
      </c>
      <c r="U13" s="71">
        <v>129</v>
      </c>
      <c r="V13" s="71">
        <v>129</v>
      </c>
      <c r="W13" s="71">
        <v>84581.34</v>
      </c>
    </row>
    <row r="14" spans="1:26" s="71" customFormat="1" ht="39.75" customHeight="1" x14ac:dyDescent="0.25">
      <c r="A14" s="65">
        <v>7</v>
      </c>
      <c r="B14" s="65" t="s">
        <v>79</v>
      </c>
      <c r="C14" s="229">
        <v>99</v>
      </c>
      <c r="D14" s="229">
        <v>99</v>
      </c>
      <c r="E14" s="230">
        <v>2807</v>
      </c>
      <c r="F14" s="67">
        <v>6.0277777777777786</v>
      </c>
      <c r="G14" s="67">
        <f>'JAN-2020 III'!G14+F14</f>
        <v>14.431944444444447</v>
      </c>
      <c r="H14" s="67">
        <v>70.538888888888891</v>
      </c>
      <c r="I14" s="67">
        <v>22.613194444444446</v>
      </c>
      <c r="J14" s="112">
        <f t="shared" si="0"/>
        <v>93.152083333333337</v>
      </c>
      <c r="K14" s="112">
        <f>'JAN-2020 III'!K14+J14</f>
        <v>1594.4888888888891</v>
      </c>
      <c r="L14" s="233">
        <f t="shared" si="1"/>
        <v>99.179861111111109</v>
      </c>
      <c r="M14" s="238">
        <f t="shared" si="2"/>
        <v>1.0018167789001122</v>
      </c>
      <c r="N14" s="238">
        <f t="shared" si="3"/>
        <v>99.864808888695379</v>
      </c>
      <c r="O14" s="238">
        <f t="shared" si="4"/>
        <v>99.856060807629291</v>
      </c>
      <c r="P14" s="112">
        <f t="shared" si="5"/>
        <v>1608.9208333333336</v>
      </c>
      <c r="Q14" s="238">
        <f t="shared" si="6"/>
        <v>16.251725589225593</v>
      </c>
      <c r="R14" s="238">
        <f t="shared" si="7"/>
        <v>97.685926957957619</v>
      </c>
      <c r="S14" s="238">
        <f t="shared" si="8"/>
        <v>97.664981955571022</v>
      </c>
      <c r="U14" s="71">
        <v>100</v>
      </c>
      <c r="V14" s="71">
        <v>100</v>
      </c>
    </row>
    <row r="15" spans="1:26" s="71" customFormat="1" ht="39.75" customHeight="1" x14ac:dyDescent="0.25">
      <c r="A15" s="65">
        <v>8</v>
      </c>
      <c r="B15" s="65" t="s">
        <v>36</v>
      </c>
      <c r="C15" s="198">
        <v>127</v>
      </c>
      <c r="D15" s="198">
        <v>127</v>
      </c>
      <c r="E15" s="198">
        <v>60065</v>
      </c>
      <c r="F15" s="67">
        <v>9.3569444444444443</v>
      </c>
      <c r="G15" s="67">
        <f>'JAN-2020 III'!G15+F15</f>
        <v>22.615277777777777</v>
      </c>
      <c r="H15" s="67">
        <v>761.97552083333323</v>
      </c>
      <c r="I15" s="67">
        <v>744.66633101851858</v>
      </c>
      <c r="J15" s="112">
        <f t="shared" si="0"/>
        <v>1506.6418518518517</v>
      </c>
      <c r="K15" s="112">
        <f>'JAN-2020 III'!K15+J15</f>
        <v>4242.0055555555555</v>
      </c>
      <c r="L15" s="233">
        <f t="shared" si="1"/>
        <v>1515.9987962962962</v>
      </c>
      <c r="M15" s="238">
        <f t="shared" si="2"/>
        <v>11.936998396033829</v>
      </c>
      <c r="N15" s="238">
        <f t="shared" si="3"/>
        <v>98.295499760326905</v>
      </c>
      <c r="O15" s="238">
        <f t="shared" si="4"/>
        <v>98.284914023558372</v>
      </c>
      <c r="P15" s="112">
        <f t="shared" si="5"/>
        <v>4264.6208333333334</v>
      </c>
      <c r="Q15" s="238">
        <f t="shared" si="6"/>
        <v>33.579691601049866</v>
      </c>
      <c r="R15" s="238">
        <f t="shared" si="7"/>
        <v>95.200916875333107</v>
      </c>
      <c r="S15" s="238">
        <f t="shared" si="8"/>
        <v>95.175331666515817</v>
      </c>
      <c r="U15" s="71">
        <v>126</v>
      </c>
      <c r="V15" s="71">
        <v>126</v>
      </c>
    </row>
    <row r="16" spans="1:26" s="71" customFormat="1" ht="39.75" customHeight="1" x14ac:dyDescent="0.25">
      <c r="A16" s="65">
        <v>9</v>
      </c>
      <c r="B16" s="65" t="s">
        <v>37</v>
      </c>
      <c r="C16" s="227">
        <v>189</v>
      </c>
      <c r="D16" s="227">
        <v>189</v>
      </c>
      <c r="E16" s="198">
        <v>1045</v>
      </c>
      <c r="F16" s="67">
        <v>13.52</v>
      </c>
      <c r="G16" s="67">
        <f>'JAN-2020 III'!G16+F16</f>
        <v>102.6815</v>
      </c>
      <c r="H16" s="67">
        <v>33</v>
      </c>
      <c r="I16" s="67">
        <v>36.1</v>
      </c>
      <c r="J16" s="112">
        <f t="shared" si="0"/>
        <v>69.099999999999994</v>
      </c>
      <c r="K16" s="112">
        <f>'JAN-2020 III'!K16+J16</f>
        <v>1703.6299999999999</v>
      </c>
      <c r="L16" s="233">
        <f t="shared" si="1"/>
        <v>82.61999999999999</v>
      </c>
      <c r="M16" s="238">
        <f t="shared" si="2"/>
        <v>0.43714285714285711</v>
      </c>
      <c r="N16" s="238">
        <f t="shared" si="3"/>
        <v>99.94747004804475</v>
      </c>
      <c r="O16" s="238">
        <f t="shared" si="4"/>
        <v>99.937192118226605</v>
      </c>
      <c r="P16" s="112">
        <f t="shared" si="5"/>
        <v>1806.3114999999998</v>
      </c>
      <c r="Q16" s="238">
        <f t="shared" si="6"/>
        <v>9.5572037037037028</v>
      </c>
      <c r="R16" s="238">
        <f t="shared" si="7"/>
        <v>98.70489722070181</v>
      </c>
      <c r="S16" s="238">
        <f t="shared" si="8"/>
        <v>98.626838548318432</v>
      </c>
      <c r="U16" s="71">
        <v>189</v>
      </c>
      <c r="V16" s="71">
        <v>189</v>
      </c>
    </row>
    <row r="17" spans="1:22" s="71" customFormat="1" ht="39.75" customHeight="1" x14ac:dyDescent="0.25">
      <c r="A17" s="65">
        <v>10</v>
      </c>
      <c r="B17" s="65" t="s">
        <v>38</v>
      </c>
      <c r="C17" s="227">
        <v>114</v>
      </c>
      <c r="D17" s="19">
        <v>114</v>
      </c>
      <c r="E17" s="19">
        <v>3128</v>
      </c>
      <c r="F17" s="67">
        <v>6.3166666666666664</v>
      </c>
      <c r="G17" s="67">
        <f>'JAN-2020 III'!G17+F17</f>
        <v>100.18842592592593</v>
      </c>
      <c r="H17" s="67">
        <v>64.743055555555557</v>
      </c>
      <c r="I17" s="67">
        <v>21.204166666666666</v>
      </c>
      <c r="J17" s="112">
        <f t="shared" si="0"/>
        <v>85.947222222222223</v>
      </c>
      <c r="K17" s="112">
        <f>'JAN-2020 III'!K17+J17</f>
        <v>1833.8534722222223</v>
      </c>
      <c r="L17" s="233">
        <f t="shared" si="1"/>
        <v>92.263888888888886</v>
      </c>
      <c r="M17" s="238">
        <f t="shared" si="2"/>
        <v>0.80933235867446396</v>
      </c>
      <c r="N17" s="238">
        <f t="shared" si="3"/>
        <v>99.891677729604979</v>
      </c>
      <c r="O17" s="238">
        <f t="shared" si="4"/>
        <v>99.883716615132982</v>
      </c>
      <c r="P17" s="112">
        <f t="shared" si="5"/>
        <v>1934.0418981481482</v>
      </c>
      <c r="Q17" s="238">
        <f t="shared" si="6"/>
        <v>16.965279808317089</v>
      </c>
      <c r="R17" s="238">
        <f t="shared" si="7"/>
        <v>97.688730751887704</v>
      </c>
      <c r="S17" s="238">
        <f t="shared" si="8"/>
        <v>97.562459797655578</v>
      </c>
      <c r="U17" s="71">
        <v>108</v>
      </c>
      <c r="V17" s="71">
        <v>108</v>
      </c>
    </row>
    <row r="18" spans="1:22" s="106" customFormat="1" ht="39.75" customHeight="1" x14ac:dyDescent="0.25">
      <c r="A18" s="65">
        <v>11</v>
      </c>
      <c r="B18" s="120" t="s">
        <v>102</v>
      </c>
      <c r="C18" s="232">
        <v>224</v>
      </c>
      <c r="D18" s="198">
        <v>224</v>
      </c>
      <c r="E18" s="232">
        <v>15874</v>
      </c>
      <c r="F18" s="67">
        <v>8.0388888888888879</v>
      </c>
      <c r="G18" s="67">
        <f>'JAN-2020 III'!G18+F18</f>
        <v>140.88922453703711</v>
      </c>
      <c r="H18" s="67">
        <v>1475.60625</v>
      </c>
      <c r="I18" s="67">
        <v>37.173611111111114</v>
      </c>
      <c r="J18" s="112">
        <f t="shared" si="0"/>
        <v>1512.7798611111111</v>
      </c>
      <c r="K18" s="112">
        <f>'JAN-2020 III'!K18+J18</f>
        <v>25857.038946759261</v>
      </c>
      <c r="L18" s="233">
        <f t="shared" si="1"/>
        <v>1520.8187499999999</v>
      </c>
      <c r="M18" s="238">
        <f t="shared" si="2"/>
        <v>6.7893694196428571</v>
      </c>
      <c r="N18" s="238">
        <f t="shared" si="3"/>
        <v>99.029672194997502</v>
      </c>
      <c r="O18" s="238">
        <f t="shared" si="4"/>
        <v>99.024515887982346</v>
      </c>
      <c r="P18" s="119">
        <f t="shared" si="5"/>
        <v>25997.928171296298</v>
      </c>
      <c r="Q18" s="238">
        <f t="shared" si="6"/>
        <v>116.06217933614418</v>
      </c>
      <c r="R18" s="238">
        <f t="shared" si="7"/>
        <v>83.414768737967421</v>
      </c>
      <c r="S18" s="238">
        <f t="shared" si="8"/>
        <v>83.324399520668933</v>
      </c>
      <c r="U18" s="106">
        <v>215</v>
      </c>
      <c r="V18" s="106">
        <v>215</v>
      </c>
    </row>
    <row r="19" spans="1:22" s="71" customFormat="1" ht="39.75" customHeight="1" x14ac:dyDescent="0.25">
      <c r="A19" s="65">
        <v>12</v>
      </c>
      <c r="B19" s="65" t="s">
        <v>103</v>
      </c>
      <c r="C19" s="198">
        <v>115</v>
      </c>
      <c r="D19" s="198">
        <v>115</v>
      </c>
      <c r="E19" s="232">
        <v>983</v>
      </c>
      <c r="F19" s="67">
        <v>1.0729166666666667</v>
      </c>
      <c r="G19" s="67">
        <f>'JAN-2020 III'!G19+F19</f>
        <v>12.718749999999998</v>
      </c>
      <c r="H19" s="67">
        <v>7.2534722222222223</v>
      </c>
      <c r="I19" s="67">
        <v>47.168055555555554</v>
      </c>
      <c r="J19" s="112">
        <f t="shared" si="0"/>
        <v>54.421527777777776</v>
      </c>
      <c r="K19" s="112">
        <f>'JAN-2020 III'!K19+J19</f>
        <v>788.34861111111115</v>
      </c>
      <c r="L19" s="233">
        <f t="shared" si="1"/>
        <v>55.49444444444444</v>
      </c>
      <c r="M19" s="238">
        <f t="shared" si="2"/>
        <v>0.48256038647342991</v>
      </c>
      <c r="N19" s="238">
        <f t="shared" si="3"/>
        <v>99.932007086734401</v>
      </c>
      <c r="O19" s="238">
        <f t="shared" si="4"/>
        <v>99.930666611138875</v>
      </c>
      <c r="P19" s="112">
        <f t="shared" si="5"/>
        <v>801.06736111111115</v>
      </c>
      <c r="Q19" s="238">
        <f t="shared" si="6"/>
        <v>6.9658031400966189</v>
      </c>
      <c r="R19" s="238">
        <f t="shared" si="7"/>
        <v>99.015056707757225</v>
      </c>
      <c r="S19" s="238">
        <f t="shared" si="8"/>
        <v>98.999166215503365</v>
      </c>
      <c r="U19" s="71">
        <v>113</v>
      </c>
      <c r="V19" s="71">
        <v>113</v>
      </c>
    </row>
    <row r="20" spans="1:22" s="71" customFormat="1" ht="39.75" customHeight="1" x14ac:dyDescent="0.25">
      <c r="A20" s="65">
        <v>13</v>
      </c>
      <c r="B20" s="65" t="s">
        <v>69</v>
      </c>
      <c r="C20" s="227">
        <v>133</v>
      </c>
      <c r="D20" s="227">
        <v>133</v>
      </c>
      <c r="E20" s="198">
        <v>5190</v>
      </c>
      <c r="F20" s="67">
        <v>9.0749999999999993</v>
      </c>
      <c r="G20" s="67">
        <f>'JAN-2020 III'!G20+F20</f>
        <v>111.73969907407407</v>
      </c>
      <c r="H20" s="67">
        <v>445.15000000000003</v>
      </c>
      <c r="I20" s="67">
        <v>40.06805555555556</v>
      </c>
      <c r="J20" s="112">
        <f t="shared" si="0"/>
        <v>485.21805555555557</v>
      </c>
      <c r="K20" s="112">
        <f>'JAN-2020 III'!K20+J20</f>
        <v>5779.3854166666679</v>
      </c>
      <c r="L20" s="233">
        <f t="shared" si="1"/>
        <v>494.29305555555555</v>
      </c>
      <c r="M20" s="238">
        <f t="shared" si="2"/>
        <v>3.7164891395154553</v>
      </c>
      <c r="N20" s="238">
        <f t="shared" si="3"/>
        <v>99.475825279194154</v>
      </c>
      <c r="O20" s="238">
        <f t="shared" si="4"/>
        <v>99.466021675356984</v>
      </c>
      <c r="P20" s="112">
        <f t="shared" si="5"/>
        <v>5891.1251157407423</v>
      </c>
      <c r="Q20" s="238">
        <f t="shared" si="6"/>
        <v>44.294173802561971</v>
      </c>
      <c r="R20" s="238">
        <f t="shared" si="7"/>
        <v>93.756605504421969</v>
      </c>
      <c r="S20" s="238">
        <f t="shared" si="8"/>
        <v>93.635894568597408</v>
      </c>
      <c r="U20" s="71">
        <v>126</v>
      </c>
      <c r="V20" s="71">
        <v>126</v>
      </c>
    </row>
    <row r="21" spans="1:22" s="103" customFormat="1" ht="27.75" customHeight="1" x14ac:dyDescent="0.25">
      <c r="A21" s="94"/>
      <c r="B21" s="95" t="s">
        <v>91</v>
      </c>
      <c r="C21" s="234">
        <f t="shared" ref="C21:I21" si="9">SUM(C8:C20)</f>
        <v>1605</v>
      </c>
      <c r="D21" s="234">
        <f t="shared" si="9"/>
        <v>1605</v>
      </c>
      <c r="E21" s="236">
        <f t="shared" si="9"/>
        <v>116759</v>
      </c>
      <c r="F21" s="235">
        <f t="shared" si="9"/>
        <v>54.991575670498079</v>
      </c>
      <c r="G21" s="335">
        <f t="shared" si="9"/>
        <v>981.01339115735607</v>
      </c>
      <c r="H21" s="235">
        <f t="shared" si="9"/>
        <v>3273.7286689814819</v>
      </c>
      <c r="I21" s="235">
        <f t="shared" si="9"/>
        <v>1171.606238425926</v>
      </c>
      <c r="J21" s="235">
        <f>H21+I21</f>
        <v>4445.3349074074076</v>
      </c>
      <c r="K21" s="226">
        <f>SUM(K8:K20)</f>
        <v>55824.890636574084</v>
      </c>
      <c r="L21" s="241">
        <f t="shared" si="1"/>
        <v>4500.3264830779053</v>
      </c>
      <c r="M21" s="241">
        <f t="shared" si="2"/>
        <v>2.8039417340049253</v>
      </c>
      <c r="N21" s="241">
        <f>+((C21*24*29)-J21)/(C21*24*29)*100</f>
        <v>99.602057604879917</v>
      </c>
      <c r="O21" s="241">
        <f>+((C21*24*29)-L21)/(C21*24*29)*100</f>
        <v>99.597134808332626</v>
      </c>
      <c r="P21" s="226">
        <f t="shared" si="5"/>
        <v>56805.904027731442</v>
      </c>
      <c r="Q21" s="241">
        <f>P21/C21</f>
        <v>35.393086621639526</v>
      </c>
      <c r="R21" s="241">
        <f>+((C21*24*29)-K21)/(C21*24*29)*100</f>
        <v>95.002605844113759</v>
      </c>
      <c r="S21" s="241">
        <f>+((C21*24*29)-(G21+K21))*100/(C21*24*29)</f>
        <v>94.914786404936848</v>
      </c>
    </row>
    <row r="22" spans="1:22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22" ht="66" customHeight="1" x14ac:dyDescent="0.25">
      <c r="A23" s="407" t="s">
        <v>290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22" ht="18.75" x14ac:dyDescent="0.25">
      <c r="E25" s="172"/>
      <c r="F25" s="172"/>
      <c r="G25" s="67"/>
      <c r="H25" s="173"/>
      <c r="I25" s="173"/>
      <c r="J25" s="173"/>
    </row>
    <row r="26" spans="1:22" x14ac:dyDescent="0.25">
      <c r="E26" s="174"/>
      <c r="F26" s="174"/>
      <c r="G26" s="174"/>
      <c r="H26" s="174"/>
      <c r="I26" s="174"/>
      <c r="J26" s="175"/>
    </row>
    <row r="28" spans="1:22" x14ac:dyDescent="0.25">
      <c r="L28" s="282"/>
    </row>
    <row r="29" spans="1:22" x14ac:dyDescent="0.25">
      <c r="H29" s="174"/>
      <c r="I29" s="174"/>
      <c r="J29" s="175"/>
      <c r="K29" s="67"/>
      <c r="L29" s="175"/>
    </row>
    <row r="30" spans="1:22" x14ac:dyDescent="0.25">
      <c r="G30" s="67" t="s">
        <v>292</v>
      </c>
      <c r="H30" s="297"/>
      <c r="I30" s="67" t="s">
        <v>292</v>
      </c>
      <c r="J30" s="175"/>
      <c r="K30" s="67">
        <v>0.97971743295019165</v>
      </c>
      <c r="L30" s="175"/>
    </row>
    <row r="31" spans="1:22" x14ac:dyDescent="0.25">
      <c r="H31" s="174"/>
      <c r="I31" s="298"/>
      <c r="J31" s="175"/>
      <c r="K31" s="175"/>
      <c r="L31" s="175"/>
    </row>
    <row r="32" spans="1:22" x14ac:dyDescent="0.25">
      <c r="H32" s="174"/>
      <c r="I32" s="174"/>
      <c r="J32" s="175"/>
      <c r="K32" s="175"/>
      <c r="L32" s="175"/>
    </row>
    <row r="33" spans="8:15" x14ac:dyDescent="0.25">
      <c r="H33" s="174"/>
      <c r="I33" s="174"/>
      <c r="J33" s="175"/>
      <c r="K33" s="175"/>
      <c r="L33" s="175"/>
    </row>
    <row r="34" spans="8:15" x14ac:dyDescent="0.25">
      <c r="O34" s="330"/>
    </row>
    <row r="36" spans="8:15" x14ac:dyDescent="0.25">
      <c r="J36" s="231"/>
      <c r="L36" s="231"/>
    </row>
    <row r="38" spans="8:15" x14ac:dyDescent="0.25">
      <c r="N38" s="331"/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workbookViewId="0">
      <selection activeCell="G9" sqref="G9"/>
    </sheetView>
  </sheetViews>
  <sheetFormatPr defaultRowHeight="15" x14ac:dyDescent="0.25"/>
  <cols>
    <col min="1" max="1" width="14" style="150" customWidth="1"/>
    <col min="2" max="2" width="24.140625" style="145" customWidth="1"/>
    <col min="3" max="3" width="21.7109375" style="145" customWidth="1"/>
    <col min="4" max="4" width="21" style="145" customWidth="1"/>
    <col min="5" max="5" width="11.7109375" style="145" customWidth="1"/>
    <col min="6" max="14" width="9.140625" style="145"/>
    <col min="15" max="15" width="15.7109375" style="145" customWidth="1"/>
    <col min="16" max="16384" width="9.140625" style="145"/>
  </cols>
  <sheetData>
    <row r="1" spans="1:15" ht="34.5" customHeight="1" x14ac:dyDescent="0.25">
      <c r="A1" s="424" t="s">
        <v>116</v>
      </c>
      <c r="B1" s="424"/>
      <c r="C1" s="424"/>
      <c r="D1" s="424"/>
    </row>
    <row r="2" spans="1:15" ht="38.25" customHeight="1" x14ac:dyDescent="0.25">
      <c r="A2" s="146" t="s">
        <v>117</v>
      </c>
      <c r="B2" s="146" t="s">
        <v>118</v>
      </c>
      <c r="C2" s="146" t="s">
        <v>119</v>
      </c>
      <c r="D2" s="146" t="s">
        <v>114</v>
      </c>
    </row>
    <row r="3" spans="1:15" s="149" customFormat="1" ht="22.5" customHeight="1" x14ac:dyDescent="0.25">
      <c r="A3" s="147">
        <v>43556</v>
      </c>
      <c r="B3" s="148">
        <f>'April-19 ABSTRACT '!J11</f>
        <v>99.817985978038948</v>
      </c>
      <c r="C3" s="148">
        <f>'April-19 ABSTRACT '!M11</f>
        <v>99.797617507273557</v>
      </c>
      <c r="D3" s="148">
        <f>(B3+C3)/2</f>
        <v>99.807801742656252</v>
      </c>
      <c r="F3" s="142"/>
      <c r="G3" s="142"/>
      <c r="H3" s="142"/>
    </row>
    <row r="4" spans="1:15" s="149" customFormat="1" ht="22.5" customHeight="1" x14ac:dyDescent="0.25">
      <c r="A4" s="147">
        <v>43586</v>
      </c>
      <c r="B4" s="148">
        <f>'MAY-19 ABSTRACT'!J11</f>
        <v>99.79557294587498</v>
      </c>
      <c r="C4" s="148">
        <f>'MAY-19 ABSTRACT'!M11</f>
        <v>99.786756108140438</v>
      </c>
      <c r="D4" s="148">
        <f t="shared" ref="D4:D14" si="0">(B4+C4)/2</f>
        <v>99.791164527007709</v>
      </c>
    </row>
    <row r="5" spans="1:15" s="149" customFormat="1" ht="22.5" customHeight="1" x14ac:dyDescent="0.25">
      <c r="A5" s="147">
        <v>43617</v>
      </c>
      <c r="B5" s="148">
        <f>'june-19 ABSTRACT'!J11</f>
        <v>99.72466018430724</v>
      </c>
      <c r="C5" s="148">
        <f>'june-19 ABSTRACT'!M11</f>
        <v>99.709725578101725</v>
      </c>
      <c r="D5" s="148">
        <f t="shared" si="0"/>
        <v>99.717192881204483</v>
      </c>
    </row>
    <row r="6" spans="1:15" s="149" customFormat="1" ht="22.5" customHeight="1" x14ac:dyDescent="0.25">
      <c r="A6" s="147">
        <v>43647</v>
      </c>
      <c r="B6" s="148">
        <v>99.69</v>
      </c>
      <c r="C6" s="148">
        <v>99.68</v>
      </c>
      <c r="D6" s="148">
        <f t="shared" si="0"/>
        <v>99.685000000000002</v>
      </c>
      <c r="G6" s="149" t="s">
        <v>186</v>
      </c>
      <c r="H6" s="425" t="s">
        <v>211</v>
      </c>
      <c r="I6" s="425"/>
      <c r="J6" s="425"/>
      <c r="K6" s="425"/>
      <c r="L6" s="425"/>
      <c r="M6" s="425"/>
      <c r="N6" s="425"/>
      <c r="O6" s="425"/>
    </row>
    <row r="7" spans="1:15" s="149" customFormat="1" ht="22.5" customHeight="1" x14ac:dyDescent="0.25">
      <c r="A7" s="147">
        <v>43678</v>
      </c>
      <c r="B7" s="148">
        <v>99.68</v>
      </c>
      <c r="C7" s="148">
        <v>98.67</v>
      </c>
      <c r="D7" s="148">
        <f t="shared" si="0"/>
        <v>99.175000000000011</v>
      </c>
    </row>
    <row r="8" spans="1:15" s="149" customFormat="1" ht="22.5" customHeight="1" x14ac:dyDescent="0.25">
      <c r="A8" s="147">
        <v>43709</v>
      </c>
      <c r="B8" s="148">
        <v>99.73</v>
      </c>
      <c r="C8" s="148">
        <v>99.72</v>
      </c>
      <c r="D8" s="148">
        <f t="shared" si="0"/>
        <v>99.724999999999994</v>
      </c>
    </row>
    <row r="9" spans="1:15" s="149" customFormat="1" ht="22.5" customHeight="1" x14ac:dyDescent="0.25">
      <c r="A9" s="147">
        <v>43739</v>
      </c>
      <c r="B9" s="148">
        <v>99.74</v>
      </c>
      <c r="C9" s="148">
        <v>99.72</v>
      </c>
      <c r="D9" s="148">
        <f t="shared" si="0"/>
        <v>99.72999999999999</v>
      </c>
    </row>
    <row r="10" spans="1:15" s="149" customFormat="1" ht="22.5" customHeight="1" x14ac:dyDescent="0.25">
      <c r="A10" s="147">
        <v>43770</v>
      </c>
      <c r="B10" s="148">
        <v>99.8</v>
      </c>
      <c r="C10" s="148">
        <v>99.79</v>
      </c>
      <c r="D10" s="148">
        <f t="shared" si="0"/>
        <v>99.795000000000002</v>
      </c>
    </row>
    <row r="11" spans="1:15" s="149" customFormat="1" ht="22.5" customHeight="1" x14ac:dyDescent="0.25">
      <c r="A11" s="147">
        <v>43800</v>
      </c>
      <c r="B11" s="148">
        <v>99.820134166015592</v>
      </c>
      <c r="C11" s="148">
        <v>99.80715506365857</v>
      </c>
      <c r="D11" s="148">
        <f t="shared" si="0"/>
        <v>99.813644614837074</v>
      </c>
    </row>
    <row r="12" spans="1:15" s="149" customFormat="1" ht="22.5" customHeight="1" x14ac:dyDescent="0.25">
      <c r="A12" s="147">
        <v>43831</v>
      </c>
      <c r="B12" s="148">
        <v>99.788117560704436</v>
      </c>
      <c r="C12" s="148">
        <v>99.779117503448887</v>
      </c>
      <c r="D12" s="148">
        <f t="shared" si="0"/>
        <v>99.783617532076661</v>
      </c>
    </row>
    <row r="13" spans="1:15" s="149" customFormat="1" ht="22.5" customHeight="1" x14ac:dyDescent="0.25">
      <c r="A13" s="147">
        <v>43881</v>
      </c>
      <c r="B13" s="148">
        <f>'FEB-2020 ABSTRACT '!J11</f>
        <v>99.816475588763453</v>
      </c>
      <c r="C13" s="148">
        <f>'FEB-2020 ABSTRACT '!M11</f>
        <v>99.808195218253886</v>
      </c>
      <c r="D13" s="148">
        <f t="shared" si="0"/>
        <v>99.812335403508669</v>
      </c>
    </row>
    <row r="14" spans="1:15" s="149" customFormat="1" ht="22.5" customHeight="1" x14ac:dyDescent="0.25">
      <c r="A14" s="147">
        <v>43910</v>
      </c>
      <c r="B14" s="148">
        <f>'MARCH-2020 ABSTRACT '!J11</f>
        <v>99.793327478647186</v>
      </c>
      <c r="C14" s="148">
        <f>'MARCH-2020 ABSTRACT '!M11</f>
        <v>99.784204384632517</v>
      </c>
      <c r="D14" s="148">
        <f t="shared" si="0"/>
        <v>99.788765931639858</v>
      </c>
    </row>
    <row r="20" spans="2:12" ht="21" x14ac:dyDescent="0.25">
      <c r="B20" s="364"/>
      <c r="C20" s="364"/>
      <c r="D20" s="364"/>
      <c r="E20" s="142"/>
      <c r="F20" s="364"/>
      <c r="G20" s="364"/>
      <c r="H20" s="142"/>
      <c r="I20" s="141"/>
      <c r="J20" s="141"/>
      <c r="K20" s="141"/>
      <c r="L20" s="142"/>
    </row>
  </sheetData>
  <mergeCells count="4">
    <mergeCell ref="A1:D1"/>
    <mergeCell ref="B20:D20"/>
    <mergeCell ref="F20:G20"/>
    <mergeCell ref="H6:O6"/>
  </mergeCell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7"/>
  <sheetViews>
    <sheetView view="pageBreakPreview" zoomScale="55" zoomScaleNormal="55" zoomScaleSheetLayoutView="55" workbookViewId="0">
      <selection activeCell="H8" sqref="H8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3.42578125" customWidth="1"/>
    <col min="5" max="5" width="18.140625" customWidth="1"/>
    <col min="6" max="6" width="18.5703125" customWidth="1"/>
    <col min="7" max="7" width="16.85546875" customWidth="1"/>
    <col min="8" max="8" width="16.42578125" customWidth="1"/>
    <col min="9" max="9" width="15.5703125" customWidth="1"/>
    <col min="10" max="10" width="15.140625" customWidth="1"/>
    <col min="11" max="11" width="15.85546875" customWidth="1"/>
    <col min="12" max="12" width="17.7109375" style="303" customWidth="1"/>
    <col min="13" max="13" width="13.7109375" customWidth="1"/>
    <col min="14" max="14" width="12.5703125" customWidth="1"/>
    <col min="15" max="15" width="13.855468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293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294</v>
      </c>
      <c r="F3" s="411" t="s">
        <v>295</v>
      </c>
      <c r="G3" s="411" t="s">
        <v>166</v>
      </c>
      <c r="H3" s="414" t="s">
        <v>296</v>
      </c>
      <c r="I3" s="414"/>
      <c r="J3" s="414"/>
      <c r="K3" s="415" t="s">
        <v>169</v>
      </c>
      <c r="L3" s="373" t="s">
        <v>297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22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343" t="s">
        <v>18</v>
      </c>
      <c r="I5" s="343" t="s">
        <v>19</v>
      </c>
      <c r="J5" s="343" t="s">
        <v>20</v>
      </c>
      <c r="K5" s="417"/>
      <c r="L5" s="422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189">
        <v>1</v>
      </c>
      <c r="B6" s="189">
        <v>2</v>
      </c>
      <c r="C6" s="189">
        <v>3</v>
      </c>
      <c r="D6" s="189">
        <v>4</v>
      </c>
      <c r="E6" s="190" t="s">
        <v>21</v>
      </c>
      <c r="F6" s="189">
        <v>5</v>
      </c>
      <c r="G6" s="189" t="s">
        <v>22</v>
      </c>
      <c r="H6" s="191">
        <v>6</v>
      </c>
      <c r="I6" s="191">
        <v>7</v>
      </c>
      <c r="J6" s="191" t="s">
        <v>23</v>
      </c>
      <c r="K6" s="189" t="s">
        <v>24</v>
      </c>
      <c r="L6" s="191" t="s">
        <v>25</v>
      </c>
      <c r="M6" s="189" t="s">
        <v>26</v>
      </c>
      <c r="N6" s="189" t="s">
        <v>27</v>
      </c>
      <c r="O6" s="189" t="s">
        <v>28</v>
      </c>
      <c r="P6" s="189" t="s">
        <v>29</v>
      </c>
      <c r="Q6" s="189" t="s">
        <v>30</v>
      </c>
      <c r="R6" s="189" t="s">
        <v>31</v>
      </c>
      <c r="S6" s="189" t="s">
        <v>32</v>
      </c>
      <c r="T6" s="160"/>
      <c r="U6" s="160"/>
    </row>
    <row r="7" spans="1:24" s="134" customFormat="1" ht="46.5" customHeight="1" x14ac:dyDescent="0.25">
      <c r="A7" s="130">
        <v>1</v>
      </c>
      <c r="B7" s="131" t="s">
        <v>108</v>
      </c>
      <c r="C7" s="132">
        <f>'MAR-2020 Anx- I '!C14</f>
        <v>147</v>
      </c>
      <c r="D7" s="132">
        <f>'MAR-2020 Anx- I '!D14</f>
        <v>147</v>
      </c>
      <c r="E7" s="132">
        <f>'MAR-2020 Anx- I '!E14</f>
        <v>6148</v>
      </c>
      <c r="F7" s="133">
        <f>'MAR-2020 Anx- I '!F14</f>
        <v>9.0506944444444439</v>
      </c>
      <c r="G7" s="133">
        <f>'MAR-2020 Anx- I '!G14</f>
        <v>173.01874999999995</v>
      </c>
      <c r="H7" s="133">
        <f>'MAR-2020 Anx- I '!H14</f>
        <v>56.625694444444434</v>
      </c>
      <c r="I7" s="133">
        <f>'MAR-2020 Anx- I '!I14</f>
        <v>34.188333333333333</v>
      </c>
      <c r="J7" s="133">
        <f>'MAR-2020 Anx- I '!J14</f>
        <v>90.814027777777767</v>
      </c>
      <c r="K7" s="133">
        <f>'MAR-2020 Anx- I '!K14</f>
        <v>1149.5467824074074</v>
      </c>
      <c r="L7" s="133">
        <f>'MAR-2020 Anx- I '!L14</f>
        <v>99.864722222222213</v>
      </c>
      <c r="M7" s="133">
        <f>'MAR-2020 Anx- I '!M14</f>
        <v>4.9476995892442996</v>
      </c>
      <c r="N7" s="133">
        <f>'MAR-2020 Anx- I '!N14</f>
        <v>99.916964717487957</v>
      </c>
      <c r="O7" s="133">
        <f>'MAR-2020 Anx- I '!O14</f>
        <v>99.908689267224219</v>
      </c>
      <c r="P7" s="133">
        <f>'MAR-2020 Anx- I '!P14</f>
        <v>1322.5655324074073</v>
      </c>
      <c r="Q7" s="133">
        <f>'MAR-2020 Anx- I '!Q14</f>
        <v>8.9970444381456272</v>
      </c>
      <c r="R7" s="133">
        <f>'MAR-2020 Anx- I '!R14</f>
        <v>98.948918529727706</v>
      </c>
      <c r="S7" s="133">
        <f>'MAR-2020 Anx- I '!S14</f>
        <v>98.790719833582571</v>
      </c>
      <c r="T7" s="132"/>
      <c r="U7" s="162"/>
      <c r="V7" s="134">
        <f>(M7+M8+M9)/C10</f>
        <v>4.5910427874048046E-3</v>
      </c>
    </row>
    <row r="8" spans="1:24" s="134" customFormat="1" ht="59.25" customHeight="1" x14ac:dyDescent="0.25">
      <c r="A8" s="130">
        <v>2</v>
      </c>
      <c r="B8" s="135" t="s">
        <v>109</v>
      </c>
      <c r="C8" s="136">
        <f>'MAR-2020 II  '!C50</f>
        <v>171</v>
      </c>
      <c r="D8" s="136">
        <f>'MAR-2020 II  '!D50</f>
        <v>171</v>
      </c>
      <c r="E8" s="136">
        <f>'MAR-2020 II  '!E50</f>
        <v>6563</v>
      </c>
      <c r="F8" s="16">
        <f>'MAR-2020 II  '!F50</f>
        <v>13.830555555555559</v>
      </c>
      <c r="G8" s="16">
        <f>'MAR-2020 II  '!G50</f>
        <v>219.17695426245209</v>
      </c>
      <c r="H8" s="16">
        <f>'MAR-2020 II  '!H50</f>
        <v>103.04583333333335</v>
      </c>
      <c r="I8" s="16">
        <f>'MAR-2020 II  '!I50</f>
        <v>69.372916666666669</v>
      </c>
      <c r="J8" s="16">
        <f>'MAR-2020 II  '!J50</f>
        <v>172.41875000000002</v>
      </c>
      <c r="K8" s="16">
        <f>'MAR-2020 II  '!K50</f>
        <v>2435.7099722222224</v>
      </c>
      <c r="L8" s="16">
        <f>'MAR-2020 II  '!L50</f>
        <v>186.24930555555554</v>
      </c>
      <c r="M8" s="16">
        <f>'MAR-2020 II  '!M50</f>
        <v>1.089177225471085</v>
      </c>
      <c r="N8" s="16">
        <f>'MAR-2020 II  '!N50</f>
        <v>99.864476238759977</v>
      </c>
      <c r="O8" s="16">
        <f>'MAR-2020 II  '!O50</f>
        <v>99.853605211630239</v>
      </c>
      <c r="P8" s="16">
        <f>'MAR-2020 II  '!P50</f>
        <v>2654.8869264846744</v>
      </c>
      <c r="Q8" s="16">
        <f>'MAR-2020 II  '!Q50</f>
        <v>15.52565454084605</v>
      </c>
      <c r="R8" s="16">
        <f>'MAR-2020 II  '!R50</f>
        <v>98.085494897014541</v>
      </c>
      <c r="S8" s="16">
        <f>'MAR-2020 II  '!S50</f>
        <v>97.913218475692744</v>
      </c>
      <c r="T8" s="163"/>
      <c r="U8" s="162"/>
      <c r="X8" s="134">
        <f>76.84/1850</f>
        <v>4.153513513513514E-2</v>
      </c>
    </row>
    <row r="9" spans="1:24" s="134" customFormat="1" ht="47.25" customHeight="1" x14ac:dyDescent="0.25">
      <c r="A9" s="130">
        <v>3</v>
      </c>
      <c r="B9" s="131" t="s">
        <v>110</v>
      </c>
      <c r="C9" s="132">
        <f>'MAR-2020 III '!C21</f>
        <v>1618</v>
      </c>
      <c r="D9" s="132">
        <f>'MAR-2020 III '!D21</f>
        <v>1618</v>
      </c>
      <c r="E9" s="132">
        <f>'MAR-2020 III '!E21</f>
        <v>73072</v>
      </c>
      <c r="F9" s="133">
        <f>'MAR-2020 III '!F21</f>
        <v>92.599305555555546</v>
      </c>
      <c r="G9" s="133">
        <f>'MAR-2020 III '!G21</f>
        <v>1073.6126967129114</v>
      </c>
      <c r="H9" s="133">
        <f>'MAR-2020 III '!H21</f>
        <v>3818.4286111111114</v>
      </c>
      <c r="I9" s="133">
        <f>'MAR-2020 III '!I21</f>
        <v>702.50819444444437</v>
      </c>
      <c r="J9" s="133">
        <f>'MAR-2020 III '!J21</f>
        <v>4520.936805555556</v>
      </c>
      <c r="K9" s="133">
        <f>'MAR-2020 III '!K21</f>
        <v>60345.827442129637</v>
      </c>
      <c r="L9" s="133">
        <f>'MAR-2020 III '!L21</f>
        <v>4613.5361111111115</v>
      </c>
      <c r="M9" s="133">
        <f>'MAR-2020 III '!M21</f>
        <v>2.8513820217003163</v>
      </c>
      <c r="N9" s="133">
        <f>'MAR-2020 III '!N21</f>
        <v>99.598541479693637</v>
      </c>
      <c r="O9" s="133">
        <f>'MAR-2020 III '!O21</f>
        <v>99.590318675043065</v>
      </c>
      <c r="P9" s="133">
        <f>'MAR-2020 III '!P21</f>
        <v>61419.440138842547</v>
      </c>
      <c r="Q9" s="133">
        <f>'MAR-2020 III '!Q21</f>
        <v>37.960098973326666</v>
      </c>
      <c r="R9" s="133">
        <f>'MAR-2020 III '!R21</f>
        <v>94.641299440016624</v>
      </c>
      <c r="S9" s="133">
        <f>'MAR-2020 III '!S21</f>
        <v>94.5459627911887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1936</v>
      </c>
      <c r="D10" s="131">
        <f t="shared" si="0"/>
        <v>1936</v>
      </c>
      <c r="E10" s="131">
        <f t="shared" si="0"/>
        <v>85783</v>
      </c>
      <c r="F10" s="16">
        <f t="shared" si="0"/>
        <v>115.48055555555555</v>
      </c>
      <c r="G10" s="16">
        <f t="shared" si="0"/>
        <v>1465.8084009753634</v>
      </c>
      <c r="H10" s="16">
        <f t="shared" si="0"/>
        <v>3978.100138888889</v>
      </c>
      <c r="I10" s="16">
        <f t="shared" si="0"/>
        <v>806.06944444444434</v>
      </c>
      <c r="J10" s="16">
        <f>+H10+I10</f>
        <v>4784.1695833333333</v>
      </c>
      <c r="K10" s="16">
        <f>SUM(K7:K9)</f>
        <v>63931.084196759264</v>
      </c>
      <c r="L10" s="23">
        <f>SUM(L7:L9)</f>
        <v>4899.6501388888892</v>
      </c>
      <c r="M10" s="38">
        <f>L10/C10</f>
        <v>2.530811022153352</v>
      </c>
      <c r="N10" s="16">
        <f>SUM(N7:N9)/3</f>
        <v>99.793327478647186</v>
      </c>
      <c r="O10" s="16">
        <f>SUM(O7:O9)/3</f>
        <v>99.784204384632517</v>
      </c>
      <c r="P10" s="16">
        <f>+G10+K10</f>
        <v>65396.89259773463</v>
      </c>
      <c r="Q10" s="16">
        <f>+P10/C10</f>
        <v>33.779386672383588</v>
      </c>
      <c r="R10" s="16">
        <f>SUM(R7:R9)/3</f>
        <v>97.225237622252962</v>
      </c>
      <c r="S10" s="16">
        <f>SUM(S7:S9)/3</f>
        <v>97.083300366821334</v>
      </c>
    </row>
    <row r="11" spans="1:24" s="144" customFormat="1" ht="41.25" customHeight="1" x14ac:dyDescent="0.25">
      <c r="A11" s="140" t="s">
        <v>111</v>
      </c>
      <c r="B11" s="342"/>
      <c r="C11" s="342"/>
      <c r="D11" s="342"/>
      <c r="E11" s="342"/>
      <c r="F11" s="342"/>
      <c r="G11" s="364" t="s">
        <v>112</v>
      </c>
      <c r="H11" s="364"/>
      <c r="I11" s="364"/>
      <c r="J11" s="142">
        <f>+N10</f>
        <v>99.793327478647186</v>
      </c>
      <c r="K11" s="364" t="s">
        <v>113</v>
      </c>
      <c r="L11" s="364"/>
      <c r="M11" s="142">
        <f>+O10</f>
        <v>99.784204384632517</v>
      </c>
      <c r="N11" s="342"/>
      <c r="O11" s="342" t="s">
        <v>114</v>
      </c>
      <c r="P11" s="342"/>
      <c r="Q11" s="142">
        <f>+(J11+M11)/2</f>
        <v>99.788765931639858</v>
      </c>
      <c r="R11" s="342"/>
      <c r="S11" s="344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V12" s="304"/>
    </row>
    <row r="13" spans="1:24" s="5" customFormat="1" ht="96" customHeight="1" x14ac:dyDescent="0.2">
      <c r="A13" s="377" t="s">
        <v>298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6:19" x14ac:dyDescent="0.25">
      <c r="P17" s="409" t="s">
        <v>149</v>
      </c>
      <c r="Q17" s="409"/>
      <c r="R17" s="409"/>
      <c r="S17" s="409"/>
    </row>
  </sheetData>
  <mergeCells count="29"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  <mergeCell ref="P15:S15"/>
    <mergeCell ref="P16:S16"/>
    <mergeCell ref="P17:S17"/>
    <mergeCell ref="S4:S5"/>
    <mergeCell ref="A10:B10"/>
    <mergeCell ref="G11:I11"/>
    <mergeCell ref="K11:L11"/>
    <mergeCell ref="A12:S12"/>
    <mergeCell ref="A13:S13"/>
    <mergeCell ref="K3:K5"/>
    <mergeCell ref="L3:O3"/>
    <mergeCell ref="P3:S3"/>
    <mergeCell ref="L4:L5"/>
    <mergeCell ref="M4:M5"/>
    <mergeCell ref="N4:N5"/>
    <mergeCell ref="O4:O5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zoomScale="60" workbookViewId="0">
      <selection activeCell="M10" sqref="M10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" style="5" customWidth="1"/>
    <col min="5" max="5" width="11.5703125" style="5" customWidth="1"/>
    <col min="6" max="7" width="16.42578125" style="5" customWidth="1"/>
    <col min="8" max="8" width="16.7109375" style="5" customWidth="1"/>
    <col min="9" max="9" width="15.85546875" style="5" customWidth="1"/>
    <col min="10" max="10" width="15" style="5" customWidth="1"/>
    <col min="11" max="11" width="16.140625" style="5" customWidth="1"/>
    <col min="12" max="12" width="17.5703125" style="301" customWidth="1"/>
    <col min="13" max="13" width="14.28515625" style="5" customWidth="1"/>
    <col min="14" max="14" width="15.140625" style="5" customWidth="1"/>
    <col min="15" max="15" width="15.5703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352"/>
      <c r="E2" s="4"/>
      <c r="F2" s="352"/>
      <c r="G2" s="352"/>
      <c r="H2" s="352"/>
      <c r="I2" s="352"/>
      <c r="J2" s="352"/>
      <c r="K2" s="352"/>
      <c r="L2" s="300"/>
      <c r="M2" s="352"/>
      <c r="N2" s="352"/>
      <c r="O2" s="352"/>
      <c r="P2" s="352"/>
      <c r="Q2" s="370" t="s">
        <v>2</v>
      </c>
      <c r="R2" s="370"/>
      <c r="S2" s="370"/>
    </row>
    <row r="3" spans="1:25" ht="69" customHeight="1" x14ac:dyDescent="0.2">
      <c r="A3" s="371" t="s">
        <v>299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306</v>
      </c>
      <c r="F4" s="374" t="s">
        <v>302</v>
      </c>
      <c r="G4" s="374" t="s">
        <v>166</v>
      </c>
      <c r="H4" s="378" t="s">
        <v>296</v>
      </c>
      <c r="I4" s="378"/>
      <c r="J4" s="378"/>
      <c r="K4" s="379" t="s">
        <v>169</v>
      </c>
      <c r="L4" s="373" t="s">
        <v>300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351" t="s">
        <v>18</v>
      </c>
      <c r="I6" s="351" t="s">
        <v>19</v>
      </c>
      <c r="J6" s="351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129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44.25" customHeight="1" x14ac:dyDescent="0.2">
      <c r="A8" s="11">
        <v>1</v>
      </c>
      <c r="B8" s="11" t="s">
        <v>33</v>
      </c>
      <c r="C8" s="200">
        <v>62</v>
      </c>
      <c r="D8" s="200">
        <v>62</v>
      </c>
      <c r="E8" s="201">
        <v>2534</v>
      </c>
      <c r="F8" s="209">
        <v>7.7055555555555557</v>
      </c>
      <c r="G8" s="209">
        <f>'FEB-20 Anx- I '!G8+F8</f>
        <v>133.33541666666665</v>
      </c>
      <c r="H8" s="209">
        <v>14.690972222222223</v>
      </c>
      <c r="I8" s="209">
        <v>13.671527777777778</v>
      </c>
      <c r="J8" s="203">
        <f>H8+I8</f>
        <v>28.362500000000001</v>
      </c>
      <c r="K8" s="204">
        <f>'FEB-20 Anx- I '!K8+J8</f>
        <v>341.95555555555563</v>
      </c>
      <c r="L8" s="210">
        <f t="shared" ref="L8:L13" si="0">+F8+J8</f>
        <v>36.06805555555556</v>
      </c>
      <c r="M8" s="204">
        <f t="shared" ref="M8:M13" si="1">L8/C8</f>
        <v>0.58174283154121875</v>
      </c>
      <c r="N8" s="205">
        <f>+((C8*24*31)-J8)/(C8*24*31)*100</f>
        <v>99.938513484217822</v>
      </c>
      <c r="O8" s="205">
        <f>+((C8*24*31)-L8)/(C8*24*31)*100</f>
        <v>99.92180875920144</v>
      </c>
      <c r="P8" s="206">
        <f>+G8+K8</f>
        <v>475.29097222222231</v>
      </c>
      <c r="Q8" s="204">
        <f t="shared" ref="Q8:Q14" si="2">P8/C8</f>
        <v>7.6659834229390693</v>
      </c>
      <c r="R8" s="205">
        <f>+((C8*24*31)-K8)/(C8*24*31)*100</f>
        <v>99.258681157744633</v>
      </c>
      <c r="S8" s="205">
        <f>+((C8*24*31)-(G8+K8))*100/(C8*24*31)</f>
        <v>98.969625884013567</v>
      </c>
      <c r="U8" s="11">
        <v>44</v>
      </c>
      <c r="V8" s="11">
        <v>45</v>
      </c>
      <c r="W8" s="19">
        <v>450</v>
      </c>
      <c r="X8" s="20">
        <v>5.239583333333333</v>
      </c>
      <c r="Y8" s="20" t="e">
        <f>X8+'[2]FEB-2019  -I'!Y8</f>
        <v>#REF!</v>
      </c>
    </row>
    <row r="9" spans="1:25" s="26" customFormat="1" ht="42" customHeight="1" x14ac:dyDescent="0.2">
      <c r="A9" s="21">
        <v>2</v>
      </c>
      <c r="B9" s="21" t="s">
        <v>34</v>
      </c>
      <c r="C9" s="207">
        <v>8</v>
      </c>
      <c r="D9" s="207">
        <v>8</v>
      </c>
      <c r="E9" s="208">
        <v>382</v>
      </c>
      <c r="F9" s="209">
        <v>3.4722222222222224E-2</v>
      </c>
      <c r="G9" s="209">
        <f>'FEB-20 Anx- I '!G9+F9</f>
        <v>2.5354166666666673</v>
      </c>
      <c r="H9" s="209">
        <v>12.795138888888888</v>
      </c>
      <c r="I9" s="209">
        <v>2.3020833333333335</v>
      </c>
      <c r="J9" s="203">
        <f t="shared" ref="J9:J14" si="3">H9+I9</f>
        <v>15.097222222222221</v>
      </c>
      <c r="K9" s="204">
        <f>'FEB-20 Anx- I '!K9+J9</f>
        <v>103.33750000000001</v>
      </c>
      <c r="L9" s="210">
        <f t="shared" si="0"/>
        <v>15.131944444444443</v>
      </c>
      <c r="M9" s="210">
        <f t="shared" si="1"/>
        <v>1.8914930555555554</v>
      </c>
      <c r="N9" s="205">
        <f t="shared" ref="N9:N13" si="4">+((C9*24*31)-J9)/(C9*24*31)*100</f>
        <v>99.746350433094378</v>
      </c>
      <c r="O9" s="205">
        <f t="shared" ref="O9:O13" si="5">+((C9*24*31)-L9)/(C9*24*31)*100</f>
        <v>99.74576706242533</v>
      </c>
      <c r="P9" s="212">
        <f t="shared" ref="P9:P14" si="6">+G9+K9</f>
        <v>105.87291666666667</v>
      </c>
      <c r="Q9" s="210">
        <f t="shared" si="2"/>
        <v>13.234114583333334</v>
      </c>
      <c r="R9" s="205">
        <f t="shared" ref="R9:R13" si="7">+((C9*24*31)-K9)/(C9*24*31)*100</f>
        <v>98.263818884408607</v>
      </c>
      <c r="S9" s="205">
        <f t="shared" ref="S9:S13" si="8">+((C9*24*31)-(G9+K9))*100/(C9*24*31)</f>
        <v>98.221221158154123</v>
      </c>
      <c r="U9" s="11">
        <v>8</v>
      </c>
      <c r="V9" s="11">
        <v>8</v>
      </c>
      <c r="W9" s="19">
        <v>1</v>
      </c>
      <c r="X9" s="20">
        <v>4.1666666666666664E-2</v>
      </c>
      <c r="Y9" s="20" t="e">
        <f>X9+'[2]FEB-2019  -I'!Y9</f>
        <v>#REF!</v>
      </c>
    </row>
    <row r="10" spans="1:25" s="26" customFormat="1" ht="45.75" customHeight="1" x14ac:dyDescent="0.2">
      <c r="A10" s="21">
        <v>3</v>
      </c>
      <c r="B10" s="21" t="s">
        <v>35</v>
      </c>
      <c r="C10" s="213">
        <v>17</v>
      </c>
      <c r="D10" s="213">
        <v>17</v>
      </c>
      <c r="E10" s="213">
        <v>1115</v>
      </c>
      <c r="F10" s="209">
        <v>0</v>
      </c>
      <c r="G10" s="209">
        <f>'FEB-20 Anx- I '!G10+F10</f>
        <v>1.0319444444444446</v>
      </c>
      <c r="H10" s="209">
        <v>6.1215277777777777</v>
      </c>
      <c r="I10" s="209">
        <v>9.5381944444444446</v>
      </c>
      <c r="J10" s="203">
        <f t="shared" si="3"/>
        <v>15.659722222222221</v>
      </c>
      <c r="K10" s="204">
        <f>'FEB-20 Anx- I '!K10+J10</f>
        <v>190.21875</v>
      </c>
      <c r="L10" s="210">
        <f t="shared" si="0"/>
        <v>15.659722222222221</v>
      </c>
      <c r="M10" s="210">
        <f t="shared" si="1"/>
        <v>0.9211601307189542</v>
      </c>
      <c r="N10" s="205">
        <f t="shared" si="4"/>
        <v>99.876188154473255</v>
      </c>
      <c r="O10" s="205">
        <f t="shared" si="5"/>
        <v>99.876188154473255</v>
      </c>
      <c r="P10" s="212">
        <f t="shared" si="6"/>
        <v>191.25069444444443</v>
      </c>
      <c r="Q10" s="210">
        <f t="shared" si="2"/>
        <v>11.250040849673201</v>
      </c>
      <c r="R10" s="205">
        <f t="shared" si="7"/>
        <v>98.496056688804558</v>
      </c>
      <c r="S10" s="205">
        <f t="shared" si="8"/>
        <v>98.487897735258969</v>
      </c>
      <c r="U10" s="11">
        <v>17</v>
      </c>
      <c r="V10" s="11">
        <v>16</v>
      </c>
      <c r="W10" s="19">
        <v>614</v>
      </c>
      <c r="X10" s="20">
        <v>1.7361111111111112E-4</v>
      </c>
      <c r="Y10" s="20" t="e">
        <f>X10+'[1]FEB-2019  -I'!Y10</f>
        <v>#REF!</v>
      </c>
    </row>
    <row r="11" spans="1:25" ht="44.25" customHeight="1" x14ac:dyDescent="0.2">
      <c r="A11" s="11">
        <v>4</v>
      </c>
      <c r="B11" s="11" t="s">
        <v>36</v>
      </c>
      <c r="C11" s="215">
        <v>4</v>
      </c>
      <c r="D11" s="215">
        <v>4</v>
      </c>
      <c r="E11" s="216">
        <v>186</v>
      </c>
      <c r="F11" s="209">
        <v>0</v>
      </c>
      <c r="G11" s="209">
        <f>'FEB-20 Anx- I '!G11+F11</f>
        <v>3.8923611111111112</v>
      </c>
      <c r="H11" s="209">
        <v>0.97569444444444453</v>
      </c>
      <c r="I11" s="209">
        <v>0.77222222222222225</v>
      </c>
      <c r="J11" s="203">
        <f t="shared" si="3"/>
        <v>1.7479166666666668</v>
      </c>
      <c r="K11" s="204">
        <f>'FEB-20 Anx- I '!K11+J11</f>
        <v>55.57361111111112</v>
      </c>
      <c r="L11" s="210">
        <f t="shared" si="0"/>
        <v>1.7479166666666668</v>
      </c>
      <c r="M11" s="204">
        <f t="shared" si="1"/>
        <v>0.4369791666666667</v>
      </c>
      <c r="N11" s="205">
        <f t="shared" si="4"/>
        <v>99.941266241039429</v>
      </c>
      <c r="O11" s="205">
        <f t="shared" si="5"/>
        <v>99.941266241039429</v>
      </c>
      <c r="P11" s="206">
        <f t="shared" si="6"/>
        <v>59.465972222222234</v>
      </c>
      <c r="Q11" s="204">
        <f t="shared" si="2"/>
        <v>14.866493055555559</v>
      </c>
      <c r="R11" s="205">
        <f t="shared" si="7"/>
        <v>98.132607153524503</v>
      </c>
      <c r="S11" s="205">
        <f t="shared" si="8"/>
        <v>98.001815449522098</v>
      </c>
      <c r="U11" s="30">
        <v>4</v>
      </c>
      <c r="V11" s="30">
        <v>4</v>
      </c>
      <c r="W11" s="31">
        <v>159</v>
      </c>
      <c r="X11" s="32">
        <v>0</v>
      </c>
      <c r="Y11" s="20" t="e">
        <f>X11+'[1]FEB-2019  -I'!Y11</f>
        <v>#REF!</v>
      </c>
    </row>
    <row r="12" spans="1:25" ht="48" customHeight="1" x14ac:dyDescent="0.2">
      <c r="A12" s="21">
        <v>5</v>
      </c>
      <c r="B12" s="21" t="s">
        <v>37</v>
      </c>
      <c r="C12" s="217">
        <v>28</v>
      </c>
      <c r="D12" s="213">
        <v>28</v>
      </c>
      <c r="E12" s="213">
        <v>986</v>
      </c>
      <c r="F12" s="209">
        <v>1.2569444444444444</v>
      </c>
      <c r="G12" s="209">
        <f>'FEB-20 Anx- I '!G12+F12</f>
        <v>27.518055555555559</v>
      </c>
      <c r="H12" s="209">
        <v>13.629166666666666</v>
      </c>
      <c r="I12" s="209">
        <v>4.9730555555555576</v>
      </c>
      <c r="J12" s="203">
        <f t="shared" si="3"/>
        <v>18.602222222222224</v>
      </c>
      <c r="K12" s="204">
        <f>'FEB-20 Anx- I '!K12+J12</f>
        <v>193.45615740740737</v>
      </c>
      <c r="L12" s="210">
        <f t="shared" si="0"/>
        <v>19.859166666666667</v>
      </c>
      <c r="M12" s="204">
        <f t="shared" si="1"/>
        <v>0.7092559523809524</v>
      </c>
      <c r="N12" s="205">
        <f t="shared" si="4"/>
        <v>99.910703618364906</v>
      </c>
      <c r="O12" s="205">
        <f t="shared" si="5"/>
        <v>99.904669898873536</v>
      </c>
      <c r="P12" s="206">
        <f t="shared" si="6"/>
        <v>220.97421296296292</v>
      </c>
      <c r="Q12" s="204">
        <f t="shared" si="2"/>
        <v>7.8919361772486756</v>
      </c>
      <c r="R12" s="205">
        <f t="shared" si="7"/>
        <v>99.071351010909154</v>
      </c>
      <c r="S12" s="205">
        <f t="shared" si="8"/>
        <v>98.93925589015474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 t="e">
        <f>X12+'[1]FEB-2019  -I'!Y12</f>
        <v>#REF!</v>
      </c>
    </row>
    <row r="13" spans="1:25" s="26" customFormat="1" ht="45.75" customHeight="1" x14ac:dyDescent="0.2">
      <c r="A13" s="21">
        <v>6</v>
      </c>
      <c r="B13" s="21" t="s">
        <v>38</v>
      </c>
      <c r="C13" s="213">
        <v>28</v>
      </c>
      <c r="D13" s="213">
        <v>28</v>
      </c>
      <c r="E13" s="213">
        <v>945</v>
      </c>
      <c r="F13" s="209">
        <v>5.347222222222222E-2</v>
      </c>
      <c r="G13" s="209">
        <f>'FEB-20 Anx- I '!G13+F13</f>
        <v>4.7055555555555557</v>
      </c>
      <c r="H13" s="209">
        <v>8.4131944444444446</v>
      </c>
      <c r="I13" s="209">
        <v>2.9312499999999999</v>
      </c>
      <c r="J13" s="203">
        <f t="shared" si="3"/>
        <v>11.344444444444445</v>
      </c>
      <c r="K13" s="204">
        <f>'FEB-20 Anx- I '!K13+J13</f>
        <v>265.00520833333331</v>
      </c>
      <c r="L13" s="210">
        <f t="shared" si="0"/>
        <v>11.397916666666667</v>
      </c>
      <c r="M13" s="210">
        <f t="shared" si="1"/>
        <v>0.40706845238095241</v>
      </c>
      <c r="N13" s="205">
        <f t="shared" si="4"/>
        <v>99.945543181430281</v>
      </c>
      <c r="O13" s="205">
        <f t="shared" si="5"/>
        <v>99.945286498335904</v>
      </c>
      <c r="P13" s="220">
        <f t="shared" si="6"/>
        <v>269.71076388888889</v>
      </c>
      <c r="Q13" s="210">
        <f t="shared" si="2"/>
        <v>9.6325272817460323</v>
      </c>
      <c r="R13" s="205">
        <f t="shared" si="7"/>
        <v>98.727893585189463</v>
      </c>
      <c r="S13" s="205">
        <f t="shared" si="8"/>
        <v>98.705305472883609</v>
      </c>
      <c r="U13" s="11">
        <v>26</v>
      </c>
      <c r="V13" s="11">
        <v>26</v>
      </c>
      <c r="W13" s="19">
        <v>1061</v>
      </c>
      <c r="X13" s="41">
        <v>2.0833333333333332E-2</v>
      </c>
      <c r="Y13" s="20" t="e">
        <f>X13+'[1]FEB-2019  -I'!Y13</f>
        <v>#REF!</v>
      </c>
    </row>
    <row r="14" spans="1:25" s="47" customFormat="1" ht="45" customHeight="1" x14ac:dyDescent="0.2">
      <c r="A14" s="382" t="s">
        <v>20</v>
      </c>
      <c r="B14" s="382"/>
      <c r="C14" s="221">
        <f t="shared" ref="C14:I14" si="9">SUM(C8:C13)</f>
        <v>147</v>
      </c>
      <c r="D14" s="221">
        <f t="shared" si="9"/>
        <v>147</v>
      </c>
      <c r="E14" s="221">
        <f t="shared" si="9"/>
        <v>6148</v>
      </c>
      <c r="F14" s="222">
        <f t="shared" si="9"/>
        <v>9.0506944444444439</v>
      </c>
      <c r="G14" s="222">
        <f t="shared" si="9"/>
        <v>173.01874999999995</v>
      </c>
      <c r="H14" s="222">
        <f t="shared" si="9"/>
        <v>56.625694444444434</v>
      </c>
      <c r="I14" s="222">
        <f t="shared" si="9"/>
        <v>34.188333333333333</v>
      </c>
      <c r="J14" s="224">
        <f t="shared" si="3"/>
        <v>90.814027777777767</v>
      </c>
      <c r="K14" s="222">
        <f>SUM(K8:K13)</f>
        <v>1149.5467824074074</v>
      </c>
      <c r="L14" s="222">
        <f>SUM(L8:L13)</f>
        <v>99.864722222222213</v>
      </c>
      <c r="M14" s="224">
        <f>SUM(M8:M13)</f>
        <v>4.9476995892442996</v>
      </c>
      <c r="N14" s="224">
        <f>+((C14*24*31)-J14)/(C14*24*31)*100</f>
        <v>99.916964717487957</v>
      </c>
      <c r="O14" s="224">
        <f>+((C14*24*31)-L14)/(C14*24*31)*100</f>
        <v>99.908689267224219</v>
      </c>
      <c r="P14" s="225">
        <f t="shared" si="6"/>
        <v>1322.5655324074073</v>
      </c>
      <c r="Q14" s="222">
        <f t="shared" si="2"/>
        <v>8.9970444381456272</v>
      </c>
      <c r="R14" s="224">
        <f>+((C14*24*31)-K14)/(C14*24*31)*100</f>
        <v>98.948918529727706</v>
      </c>
      <c r="S14" s="224">
        <f>+((C14*24*31)-(G14+K14))*100/(C14*24*31)</f>
        <v>98.790719833582571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301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X16" s="5">
        <v>4.2300000000000004</v>
      </c>
    </row>
    <row r="17" spans="5:24" ht="18.75" x14ac:dyDescent="0.2">
      <c r="E17" s="49"/>
      <c r="X17" s="5">
        <v>37.21</v>
      </c>
    </row>
    <row r="18" spans="5:24" ht="18.75" x14ac:dyDescent="0.2">
      <c r="E18" s="11"/>
      <c r="X18" s="5">
        <v>41.21</v>
      </c>
    </row>
    <row r="22" spans="5:24" ht="23.25" x14ac:dyDescent="0.3">
      <c r="H22" s="354">
        <v>7.7055555555555557</v>
      </c>
      <c r="I22" s="50"/>
      <c r="J22" s="50"/>
      <c r="K22" s="50"/>
      <c r="L22" s="302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2" orientation="landscape" r:id="rId1"/>
  <headerFooter alignWithMargins="0">
    <oddFooter>&amp;L&amp;F format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8"/>
  <sheetViews>
    <sheetView view="pageBreakPreview" topLeftCell="A35" zoomScale="70" zoomScaleSheetLayoutView="70" workbookViewId="0">
      <selection activeCell="M48" sqref="M48:M50"/>
    </sheetView>
  </sheetViews>
  <sheetFormatPr defaultRowHeight="15.75" x14ac:dyDescent="0.25"/>
  <cols>
    <col min="1" max="1" width="4.140625" style="105" customWidth="1"/>
    <col min="2" max="2" width="20.42578125" style="104" customWidth="1"/>
    <col min="3" max="3" width="12.42578125" style="104" customWidth="1"/>
    <col min="4" max="4" width="8.7109375" style="104" customWidth="1"/>
    <col min="5" max="5" width="11.85546875" style="106" customWidth="1"/>
    <col min="6" max="6" width="15" style="107" customWidth="1"/>
    <col min="7" max="7" width="16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299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16.710937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353"/>
      <c r="E2" s="55"/>
      <c r="F2" s="56"/>
      <c r="G2" s="57"/>
      <c r="H2" s="57"/>
      <c r="I2" s="57"/>
      <c r="J2" s="353"/>
      <c r="K2" s="353"/>
      <c r="L2" s="57"/>
      <c r="M2" s="353"/>
      <c r="N2" s="353"/>
      <c r="O2" s="353"/>
      <c r="P2" s="353"/>
      <c r="Q2" s="385"/>
      <c r="R2" s="385"/>
      <c r="S2" s="353"/>
    </row>
    <row r="3" spans="1:19" s="53" customFormat="1" ht="66.75" customHeight="1" x14ac:dyDescent="0.5">
      <c r="A3" s="386" t="s">
        <v>303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306</v>
      </c>
      <c r="F4" s="374" t="s">
        <v>302</v>
      </c>
      <c r="G4" s="374" t="s">
        <v>166</v>
      </c>
      <c r="H4" s="378" t="s">
        <v>296</v>
      </c>
      <c r="I4" s="378"/>
      <c r="J4" s="378"/>
      <c r="K4" s="379" t="s">
        <v>169</v>
      </c>
      <c r="L4" s="373" t="s">
        <v>300</v>
      </c>
      <c r="M4" s="373"/>
      <c r="N4" s="373"/>
      <c r="O4" s="373"/>
      <c r="P4" s="373" t="s">
        <v>10</v>
      </c>
      <c r="Q4" s="373"/>
      <c r="R4" s="373"/>
      <c r="S4" s="373"/>
    </row>
    <row r="5" spans="1:19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42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19" s="6" customFormat="1" ht="102" customHeight="1" x14ac:dyDescent="0.25">
      <c r="A6" s="373"/>
      <c r="B6" s="373"/>
      <c r="C6" s="376"/>
      <c r="D6" s="373"/>
      <c r="E6" s="376"/>
      <c r="F6" s="376"/>
      <c r="G6" s="376"/>
      <c r="H6" s="351" t="s">
        <v>18</v>
      </c>
      <c r="I6" s="351" t="s">
        <v>19</v>
      </c>
      <c r="J6" s="351" t="s">
        <v>20</v>
      </c>
      <c r="K6" s="381"/>
      <c r="L6" s="423"/>
      <c r="M6" s="378"/>
      <c r="N6" s="378"/>
      <c r="O6" s="378"/>
      <c r="P6" s="373"/>
      <c r="Q6" s="378"/>
      <c r="R6" s="378"/>
      <c r="S6" s="378"/>
    </row>
    <row r="7" spans="1:19" s="64" customFormat="1" ht="19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2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242">
        <v>1</v>
      </c>
      <c r="B8" s="242" t="s">
        <v>49</v>
      </c>
      <c r="C8" s="242">
        <v>3</v>
      </c>
      <c r="D8" s="242">
        <v>3</v>
      </c>
      <c r="E8" s="244">
        <v>102</v>
      </c>
      <c r="F8" s="243">
        <v>1.0416666666666666E-2</v>
      </c>
      <c r="G8" s="243">
        <f>'FEB-2020 II '!G8+F8</f>
        <v>0.2006944444444444</v>
      </c>
      <c r="H8" s="243">
        <v>1.4965277777777777</v>
      </c>
      <c r="I8" s="243">
        <v>0.12847222222222224</v>
      </c>
      <c r="J8" s="243">
        <f>H8+I8</f>
        <v>1.625</v>
      </c>
      <c r="K8" s="258">
        <f>'FEB-2020 II '!K8+J8</f>
        <v>41.19027777777778</v>
      </c>
      <c r="L8" s="289">
        <f>+F8+J8</f>
        <v>1.6354166666666667</v>
      </c>
      <c r="M8" s="259">
        <f>L8/C8</f>
        <v>0.54513888888888895</v>
      </c>
      <c r="N8" s="259">
        <f>+((C8*24*31)-J8)/(C8*24*31)*100</f>
        <v>99.927195340501797</v>
      </c>
      <c r="O8" s="259">
        <f>+((C8*24*31)-L8)/(C8*24*31)*100</f>
        <v>99.926728643966555</v>
      </c>
      <c r="P8" s="260">
        <f>+G8+K8</f>
        <v>41.390972222222224</v>
      </c>
      <c r="Q8" s="259">
        <f>P8/C8</f>
        <v>13.796990740740741</v>
      </c>
      <c r="R8" s="259">
        <f>+((C8*24*31)-K8)/(C8*24*31)*100</f>
        <v>98.154557447232179</v>
      </c>
      <c r="S8" s="259">
        <f>+((C8*24*31)-(G8+K8))*100/(C8*24*31)</f>
        <v>98.145565760653113</v>
      </c>
    </row>
    <row r="9" spans="1:19" s="71" customFormat="1" ht="27.75" customHeight="1" x14ac:dyDescent="0.25">
      <c r="A9" s="242">
        <v>2</v>
      </c>
      <c r="B9" s="242" t="s">
        <v>50</v>
      </c>
      <c r="C9" s="242">
        <v>1</v>
      </c>
      <c r="D9" s="242">
        <v>1</v>
      </c>
      <c r="E9" s="244">
        <v>38</v>
      </c>
      <c r="F9" s="243">
        <v>1.7361111111111112E-2</v>
      </c>
      <c r="G9" s="243">
        <f>'FEB-2020 II '!G9+F9</f>
        <v>0.15208333333333335</v>
      </c>
      <c r="H9" s="243">
        <v>0.64722222222222225</v>
      </c>
      <c r="I9" s="243">
        <v>0.97222222222222221</v>
      </c>
      <c r="J9" s="243">
        <f t="shared" ref="J9:J49" si="0">H9+I9</f>
        <v>1.6194444444444445</v>
      </c>
      <c r="K9" s="258">
        <f>'FEB-2020 II '!K9+J9</f>
        <v>49.297916666666673</v>
      </c>
      <c r="L9" s="289">
        <f t="shared" ref="L9:L49" si="1">+F9+J9</f>
        <v>1.6368055555555556</v>
      </c>
      <c r="M9" s="259">
        <f t="shared" ref="M9:M49" si="2">L9/C9</f>
        <v>1.6368055555555556</v>
      </c>
      <c r="N9" s="259">
        <f t="shared" ref="N9:N49" si="3">+((C9*24*31)-J9)/(C9*24*31)*100</f>
        <v>99.782332735961774</v>
      </c>
      <c r="O9" s="259">
        <f t="shared" ref="O9:O49" si="4">+((C9*24*31)-L9)/(C9*24*31)*100</f>
        <v>99.779999253285538</v>
      </c>
      <c r="P9" s="260">
        <f t="shared" ref="P9:P50" si="5">+G9+K9</f>
        <v>49.45</v>
      </c>
      <c r="Q9" s="259">
        <f t="shared" ref="Q9:Q50" si="6">P9/C9</f>
        <v>49.45</v>
      </c>
      <c r="R9" s="259">
        <f t="shared" ref="R9:R49" si="7">+((C9*24*31)-K9)/(C9*24*31)*100</f>
        <v>93.373935931899638</v>
      </c>
      <c r="S9" s="259">
        <f t="shared" ref="S9:S49" si="8">+((C9*24*31)-(G9+K9))*100/(C9*24*31)</f>
        <v>93.353494623655919</v>
      </c>
    </row>
    <row r="10" spans="1:19" s="71" customFormat="1" ht="27.75" customHeight="1" x14ac:dyDescent="0.25">
      <c r="A10" s="242">
        <v>3</v>
      </c>
      <c r="B10" s="242" t="s">
        <v>51</v>
      </c>
      <c r="C10" s="244">
        <v>2</v>
      </c>
      <c r="D10" s="244">
        <v>2</v>
      </c>
      <c r="E10" s="245">
        <v>143</v>
      </c>
      <c r="F10" s="243">
        <v>1.7361111111111112E-2</v>
      </c>
      <c r="G10" s="243">
        <f>'FEB-2020 II '!G10+F10</f>
        <v>0.73611111111111127</v>
      </c>
      <c r="H10" s="243">
        <v>1.6041666666666667</v>
      </c>
      <c r="I10" s="243">
        <v>1.4236111111111109</v>
      </c>
      <c r="J10" s="243">
        <f t="shared" si="0"/>
        <v>3.0277777777777777</v>
      </c>
      <c r="K10" s="258">
        <f>'FEB-2020 II '!K10+J10</f>
        <v>39.027777777777771</v>
      </c>
      <c r="L10" s="289">
        <f t="shared" si="1"/>
        <v>3.0451388888888888</v>
      </c>
      <c r="M10" s="259">
        <f t="shared" si="2"/>
        <v>1.5225694444444444</v>
      </c>
      <c r="N10" s="259">
        <f t="shared" si="3"/>
        <v>99.796520310633213</v>
      </c>
      <c r="O10" s="259">
        <f t="shared" si="4"/>
        <v>99.795353569295102</v>
      </c>
      <c r="P10" s="260">
        <f t="shared" si="5"/>
        <v>39.763888888888886</v>
      </c>
      <c r="Q10" s="259">
        <f t="shared" si="6"/>
        <v>19.881944444444443</v>
      </c>
      <c r="R10" s="259">
        <f t="shared" si="7"/>
        <v>97.377165471923533</v>
      </c>
      <c r="S10" s="259">
        <f t="shared" si="8"/>
        <v>97.327695639187567</v>
      </c>
    </row>
    <row r="11" spans="1:19" s="71" customFormat="1" ht="27.75" customHeight="1" x14ac:dyDescent="0.25">
      <c r="A11" s="242">
        <v>4</v>
      </c>
      <c r="B11" s="242" t="s">
        <v>52</v>
      </c>
      <c r="C11" s="244">
        <v>6</v>
      </c>
      <c r="D11" s="244">
        <v>6</v>
      </c>
      <c r="E11" s="245">
        <v>415</v>
      </c>
      <c r="F11" s="243">
        <v>3.125E-2</v>
      </c>
      <c r="G11" s="243">
        <f>'FEB-2020 II '!G11+F11</f>
        <v>2.068055555555556</v>
      </c>
      <c r="H11" s="243">
        <v>1.3888888888888891</v>
      </c>
      <c r="I11" s="243">
        <v>1.3111111111111111</v>
      </c>
      <c r="J11" s="243">
        <f t="shared" si="0"/>
        <v>2.7</v>
      </c>
      <c r="K11" s="258">
        <f>'FEB-2020 II '!K11+J11</f>
        <v>34.473611111111111</v>
      </c>
      <c r="L11" s="289">
        <f t="shared" si="1"/>
        <v>2.7312500000000002</v>
      </c>
      <c r="M11" s="259">
        <f t="shared" si="2"/>
        <v>0.45520833333333338</v>
      </c>
      <c r="N11" s="259">
        <f t="shared" si="3"/>
        <v>99.939516129032256</v>
      </c>
      <c r="O11" s="259">
        <f t="shared" si="4"/>
        <v>99.938816084229401</v>
      </c>
      <c r="P11" s="260">
        <f t="shared" si="5"/>
        <v>36.541666666666664</v>
      </c>
      <c r="Q11" s="259">
        <f t="shared" si="6"/>
        <v>6.0902777777777777</v>
      </c>
      <c r="R11" s="259">
        <f t="shared" si="7"/>
        <v>99.227741686579037</v>
      </c>
      <c r="S11" s="259">
        <f t="shared" si="8"/>
        <v>99.181414277180409</v>
      </c>
    </row>
    <row r="12" spans="1:19" s="71" customFormat="1" ht="27.75" customHeight="1" x14ac:dyDescent="0.25">
      <c r="A12" s="242">
        <v>5</v>
      </c>
      <c r="B12" s="242" t="s">
        <v>53</v>
      </c>
      <c r="C12" s="244">
        <v>6</v>
      </c>
      <c r="D12" s="244">
        <v>6</v>
      </c>
      <c r="E12" s="245">
        <v>129</v>
      </c>
      <c r="F12" s="243">
        <v>2.0833333333333332E-2</v>
      </c>
      <c r="G12" s="243">
        <f>'FEB-2020 II '!G12+F12</f>
        <v>3.55</v>
      </c>
      <c r="H12" s="243">
        <v>2.3645833333333335</v>
      </c>
      <c r="I12" s="243">
        <v>0.46527777777777773</v>
      </c>
      <c r="J12" s="243">
        <f t="shared" si="0"/>
        <v>2.8298611111111112</v>
      </c>
      <c r="K12" s="258">
        <f>'FEB-2020 II '!K12+J12</f>
        <v>61.124305555555559</v>
      </c>
      <c r="L12" s="289">
        <f t="shared" si="1"/>
        <v>2.8506944444444446</v>
      </c>
      <c r="M12" s="259">
        <f t="shared" si="2"/>
        <v>0.47511574074074076</v>
      </c>
      <c r="N12" s="259">
        <f t="shared" si="3"/>
        <v>99.936607053962561</v>
      </c>
      <c r="O12" s="259">
        <f t="shared" si="4"/>
        <v>99.93614035742732</v>
      </c>
      <c r="P12" s="260">
        <f t="shared" si="5"/>
        <v>64.674305555555563</v>
      </c>
      <c r="Q12" s="259">
        <f t="shared" si="6"/>
        <v>10.779050925925928</v>
      </c>
      <c r="R12" s="259">
        <f t="shared" si="7"/>
        <v>98.630727922142583</v>
      </c>
      <c r="S12" s="259">
        <f t="shared" si="8"/>
        <v>98.551202832536845</v>
      </c>
    </row>
    <row r="13" spans="1:19" s="71" customFormat="1" ht="27.75" customHeight="1" x14ac:dyDescent="0.25">
      <c r="A13" s="242">
        <v>6</v>
      </c>
      <c r="B13" s="242" t="s">
        <v>54</v>
      </c>
      <c r="C13" s="244">
        <v>5</v>
      </c>
      <c r="D13" s="349">
        <v>5</v>
      </c>
      <c r="E13" s="349">
        <v>105</v>
      </c>
      <c r="F13" s="243">
        <v>0</v>
      </c>
      <c r="G13" s="243">
        <f>'FEB-2020 II '!G13+F13</f>
        <v>0.11736111111111111</v>
      </c>
      <c r="H13" s="243">
        <v>0.95138888888888884</v>
      </c>
      <c r="I13" s="243">
        <v>0.91666666666666663</v>
      </c>
      <c r="J13" s="243">
        <f t="shared" si="0"/>
        <v>1.8680555555555554</v>
      </c>
      <c r="K13" s="258">
        <f>'FEB-2020 II '!K13+J13</f>
        <v>86.889583333333334</v>
      </c>
      <c r="L13" s="289">
        <f t="shared" si="1"/>
        <v>1.8680555555555554</v>
      </c>
      <c r="M13" s="259">
        <f t="shared" si="2"/>
        <v>0.37361111111111106</v>
      </c>
      <c r="N13" s="259">
        <f t="shared" si="3"/>
        <v>99.949783452807637</v>
      </c>
      <c r="O13" s="259">
        <f t="shared" si="4"/>
        <v>99.949783452807637</v>
      </c>
      <c r="P13" s="260">
        <f t="shared" si="5"/>
        <v>87.006944444444443</v>
      </c>
      <c r="Q13" s="259">
        <f t="shared" si="6"/>
        <v>17.401388888888889</v>
      </c>
      <c r="R13" s="259">
        <f t="shared" si="7"/>
        <v>97.664258512544805</v>
      </c>
      <c r="S13" s="259">
        <f t="shared" si="8"/>
        <v>97.661103643966555</v>
      </c>
    </row>
    <row r="14" spans="1:19" s="71" customFormat="1" ht="27.75" customHeight="1" x14ac:dyDescent="0.25">
      <c r="A14" s="242">
        <v>7</v>
      </c>
      <c r="B14" s="242" t="s">
        <v>55</v>
      </c>
      <c r="C14" s="244">
        <v>2</v>
      </c>
      <c r="D14" s="349">
        <v>2</v>
      </c>
      <c r="E14" s="349">
        <v>77</v>
      </c>
      <c r="F14" s="243">
        <v>0</v>
      </c>
      <c r="G14" s="243">
        <f>'FEB-2020 II '!G14+F14</f>
        <v>0.13958333333333334</v>
      </c>
      <c r="H14" s="243">
        <v>1.3708333333333333</v>
      </c>
      <c r="I14" s="243">
        <v>1.1909722222222221</v>
      </c>
      <c r="J14" s="243">
        <f t="shared" si="0"/>
        <v>2.5618055555555554</v>
      </c>
      <c r="K14" s="258">
        <f>'FEB-2020 II '!K14+J14</f>
        <v>35.079166666666673</v>
      </c>
      <c r="L14" s="289">
        <f t="shared" si="1"/>
        <v>2.5618055555555554</v>
      </c>
      <c r="M14" s="259">
        <f t="shared" si="2"/>
        <v>1.2809027777777777</v>
      </c>
      <c r="N14" s="259">
        <f t="shared" si="3"/>
        <v>99.827835648148138</v>
      </c>
      <c r="O14" s="259">
        <f t="shared" si="4"/>
        <v>99.827835648148138</v>
      </c>
      <c r="P14" s="260">
        <f t="shared" si="5"/>
        <v>35.218750000000007</v>
      </c>
      <c r="Q14" s="259">
        <f t="shared" si="6"/>
        <v>17.609375000000004</v>
      </c>
      <c r="R14" s="259">
        <f t="shared" si="7"/>
        <v>97.642529121863802</v>
      </c>
      <c r="S14" s="259">
        <f t="shared" si="8"/>
        <v>97.633148521505376</v>
      </c>
    </row>
    <row r="15" spans="1:19" s="71" customFormat="1" ht="27.75" customHeight="1" x14ac:dyDescent="0.25">
      <c r="A15" s="242">
        <v>8</v>
      </c>
      <c r="B15" s="242" t="s">
        <v>56</v>
      </c>
      <c r="C15" s="261">
        <v>7</v>
      </c>
      <c r="D15" s="261">
        <v>7</v>
      </c>
      <c r="E15" s="244">
        <v>82</v>
      </c>
      <c r="F15" s="243">
        <v>2.4305555555555556E-2</v>
      </c>
      <c r="G15" s="243">
        <f>'FEB-2020 II '!G15+F15</f>
        <v>2.2673611111111089</v>
      </c>
      <c r="H15" s="243">
        <v>0.41666666666666669</v>
      </c>
      <c r="I15" s="243">
        <v>4.3277777777777775</v>
      </c>
      <c r="J15" s="243">
        <f t="shared" si="0"/>
        <v>4.7444444444444445</v>
      </c>
      <c r="K15" s="258">
        <f>'FEB-2020 II '!K15+J15</f>
        <v>22.65</v>
      </c>
      <c r="L15" s="289">
        <f t="shared" si="1"/>
        <v>4.7687499999999998</v>
      </c>
      <c r="M15" s="259">
        <f t="shared" si="2"/>
        <v>0.68125000000000002</v>
      </c>
      <c r="N15" s="259">
        <f t="shared" si="3"/>
        <v>99.908900836320186</v>
      </c>
      <c r="O15" s="259">
        <f t="shared" si="4"/>
        <v>99.908434139784944</v>
      </c>
      <c r="P15" s="260">
        <f t="shared" si="5"/>
        <v>24.917361111111106</v>
      </c>
      <c r="Q15" s="259">
        <f t="shared" si="6"/>
        <v>3.5596230158730151</v>
      </c>
      <c r="R15" s="259">
        <f t="shared" si="7"/>
        <v>99.565092165898633</v>
      </c>
      <c r="S15" s="259">
        <f t="shared" si="8"/>
        <v>99.521556046253622</v>
      </c>
    </row>
    <row r="16" spans="1:19" s="71" customFormat="1" ht="27.75" customHeight="1" x14ac:dyDescent="0.25">
      <c r="A16" s="242">
        <v>9</v>
      </c>
      <c r="B16" s="242" t="s">
        <v>57</v>
      </c>
      <c r="C16" s="242">
        <v>1</v>
      </c>
      <c r="D16" s="242">
        <v>1</v>
      </c>
      <c r="E16" s="244">
        <v>80</v>
      </c>
      <c r="F16" s="243">
        <v>0.49305555555555558</v>
      </c>
      <c r="G16" s="243">
        <f>'FEB-2020 II '!G16+F16</f>
        <v>7.4236111111111089</v>
      </c>
      <c r="H16" s="243">
        <v>0.28819444444444448</v>
      </c>
      <c r="I16" s="243">
        <v>0.12152777777777778</v>
      </c>
      <c r="J16" s="243">
        <f t="shared" si="0"/>
        <v>0.40972222222222227</v>
      </c>
      <c r="K16" s="258">
        <f>'FEB-2020 II '!K16+J16</f>
        <v>17.961805555555557</v>
      </c>
      <c r="L16" s="289">
        <f t="shared" si="1"/>
        <v>0.9027777777777779</v>
      </c>
      <c r="M16" s="259">
        <f t="shared" si="2"/>
        <v>0.9027777777777779</v>
      </c>
      <c r="N16" s="259">
        <f t="shared" si="3"/>
        <v>99.94492980884111</v>
      </c>
      <c r="O16" s="259">
        <f t="shared" si="4"/>
        <v>99.878658900836314</v>
      </c>
      <c r="P16" s="260">
        <f t="shared" si="5"/>
        <v>25.385416666666664</v>
      </c>
      <c r="Q16" s="259">
        <f t="shared" si="6"/>
        <v>25.385416666666664</v>
      </c>
      <c r="R16" s="259">
        <f t="shared" si="7"/>
        <v>97.585778823178018</v>
      </c>
      <c r="S16" s="259">
        <f t="shared" si="8"/>
        <v>96.587981630824387</v>
      </c>
    </row>
    <row r="17" spans="1:19" s="71" customFormat="1" ht="27.75" customHeight="1" x14ac:dyDescent="0.25">
      <c r="A17" s="242">
        <v>10</v>
      </c>
      <c r="B17" s="242" t="s">
        <v>58</v>
      </c>
      <c r="C17" s="242">
        <v>1</v>
      </c>
      <c r="D17" s="242">
        <v>1</v>
      </c>
      <c r="E17" s="244">
        <v>18</v>
      </c>
      <c r="F17" s="243">
        <v>0</v>
      </c>
      <c r="G17" s="243">
        <f>'FEB-2020 II '!G17+F17</f>
        <v>1</v>
      </c>
      <c r="H17" s="243">
        <v>0.25347222222222221</v>
      </c>
      <c r="I17" s="243">
        <v>8.3333333333333329E-2</v>
      </c>
      <c r="J17" s="243">
        <f t="shared" si="0"/>
        <v>0.33680555555555552</v>
      </c>
      <c r="K17" s="258">
        <f>'FEB-2020 II '!K17+J17</f>
        <v>15.736111111111112</v>
      </c>
      <c r="L17" s="289">
        <f t="shared" si="1"/>
        <v>0.33680555555555552</v>
      </c>
      <c r="M17" s="259">
        <f t="shared" si="2"/>
        <v>0.33680555555555552</v>
      </c>
      <c r="N17" s="259">
        <f t="shared" si="3"/>
        <v>99.954730436081235</v>
      </c>
      <c r="O17" s="259">
        <f t="shared" si="4"/>
        <v>99.954730436081235</v>
      </c>
      <c r="P17" s="260">
        <f t="shared" si="5"/>
        <v>16.736111111111114</v>
      </c>
      <c r="Q17" s="259">
        <f t="shared" si="6"/>
        <v>16.736111111111114</v>
      </c>
      <c r="R17" s="259">
        <f t="shared" si="7"/>
        <v>97.884931302270019</v>
      </c>
      <c r="S17" s="259">
        <f t="shared" si="8"/>
        <v>97.750522700119475</v>
      </c>
    </row>
    <row r="18" spans="1:19" s="71" customFormat="1" ht="27.75" customHeight="1" x14ac:dyDescent="0.25">
      <c r="A18" s="242">
        <v>11</v>
      </c>
      <c r="B18" s="242" t="s">
        <v>59</v>
      </c>
      <c r="C18" s="242">
        <v>1</v>
      </c>
      <c r="D18" s="242">
        <v>1</v>
      </c>
      <c r="E18" s="244">
        <v>6</v>
      </c>
      <c r="F18" s="243">
        <v>0.54166666666666663</v>
      </c>
      <c r="G18" s="243">
        <f>'FEB-2020 II '!G18+F18</f>
        <v>6.9583333333333339</v>
      </c>
      <c r="H18" s="243">
        <v>0</v>
      </c>
      <c r="I18" s="243">
        <v>0.33611111111111108</v>
      </c>
      <c r="J18" s="243">
        <f t="shared" si="0"/>
        <v>0.33611111111111108</v>
      </c>
      <c r="K18" s="258">
        <f>'FEB-2020 II '!K18+J18</f>
        <v>1.7402777777777776</v>
      </c>
      <c r="L18" s="289">
        <f t="shared" si="1"/>
        <v>0.87777777777777777</v>
      </c>
      <c r="M18" s="259">
        <f t="shared" si="2"/>
        <v>0.87777777777777777</v>
      </c>
      <c r="N18" s="259">
        <f t="shared" si="3"/>
        <v>99.954823775388292</v>
      </c>
      <c r="O18" s="259">
        <f t="shared" si="4"/>
        <v>99.882019115890088</v>
      </c>
      <c r="P18" s="260">
        <f t="shared" si="5"/>
        <v>8.6986111111111111</v>
      </c>
      <c r="Q18" s="259">
        <f t="shared" si="6"/>
        <v>8.6986111111111111</v>
      </c>
      <c r="R18" s="259">
        <f t="shared" si="7"/>
        <v>99.766091696535241</v>
      </c>
      <c r="S18" s="259">
        <f t="shared" si="8"/>
        <v>98.83083183990442</v>
      </c>
    </row>
    <row r="19" spans="1:19" s="71" customFormat="1" ht="27.75" customHeight="1" x14ac:dyDescent="0.25">
      <c r="A19" s="242">
        <v>12</v>
      </c>
      <c r="B19" s="242" t="s">
        <v>60</v>
      </c>
      <c r="C19" s="242">
        <v>1</v>
      </c>
      <c r="D19" s="242">
        <v>1</v>
      </c>
      <c r="E19" s="244">
        <v>57</v>
      </c>
      <c r="F19" s="243">
        <v>0</v>
      </c>
      <c r="G19" s="243">
        <f>'FEB-2020 II '!G19+F19</f>
        <v>1</v>
      </c>
      <c r="H19" s="243">
        <v>0.95833333333333337</v>
      </c>
      <c r="I19" s="243">
        <v>0.31597222222222221</v>
      </c>
      <c r="J19" s="243">
        <f t="shared" si="0"/>
        <v>1.2743055555555556</v>
      </c>
      <c r="K19" s="258">
        <f>'FEB-2020 II '!K19+J19</f>
        <v>44.71597222222222</v>
      </c>
      <c r="L19" s="289">
        <f t="shared" si="1"/>
        <v>1.2743055555555556</v>
      </c>
      <c r="M19" s="259">
        <f t="shared" si="2"/>
        <v>1.2743055555555556</v>
      </c>
      <c r="N19" s="259">
        <f t="shared" si="3"/>
        <v>99.828722371565121</v>
      </c>
      <c r="O19" s="259">
        <f t="shared" si="4"/>
        <v>99.828722371565121</v>
      </c>
      <c r="P19" s="260">
        <f t="shared" si="5"/>
        <v>45.71597222222222</v>
      </c>
      <c r="Q19" s="259">
        <f t="shared" si="6"/>
        <v>45.71597222222222</v>
      </c>
      <c r="R19" s="259">
        <f t="shared" si="7"/>
        <v>93.989788679808839</v>
      </c>
      <c r="S19" s="259">
        <f t="shared" si="8"/>
        <v>93.85538007765831</v>
      </c>
    </row>
    <row r="20" spans="1:19" s="71" customFormat="1" ht="27.75" customHeight="1" x14ac:dyDescent="0.25">
      <c r="A20" s="242">
        <v>13</v>
      </c>
      <c r="B20" s="242" t="s">
        <v>61</v>
      </c>
      <c r="C20" s="242">
        <v>2</v>
      </c>
      <c r="D20" s="242">
        <v>2</v>
      </c>
      <c r="E20" s="244">
        <v>58</v>
      </c>
      <c r="F20" s="243">
        <v>8.3333333333333329E-2</v>
      </c>
      <c r="G20" s="243">
        <f>'FEB-2020 II '!G20+F20</f>
        <v>1.9166666666666659</v>
      </c>
      <c r="H20" s="243">
        <v>0.5</v>
      </c>
      <c r="I20" s="243">
        <v>1.1736111111111112</v>
      </c>
      <c r="J20" s="243">
        <f t="shared" si="0"/>
        <v>1.6736111111111112</v>
      </c>
      <c r="K20" s="258">
        <f>'FEB-2020 II '!K20+J20</f>
        <v>23.49305555555555</v>
      </c>
      <c r="L20" s="289">
        <f t="shared" si="1"/>
        <v>1.7569444444444444</v>
      </c>
      <c r="M20" s="259">
        <f t="shared" si="2"/>
        <v>0.87847222222222221</v>
      </c>
      <c r="N20" s="259">
        <f t="shared" si="3"/>
        <v>99.88752613500597</v>
      </c>
      <c r="O20" s="259">
        <f t="shared" si="4"/>
        <v>99.881925776583032</v>
      </c>
      <c r="P20" s="260">
        <f t="shared" si="5"/>
        <v>25.409722222222214</v>
      </c>
      <c r="Q20" s="259">
        <f t="shared" si="6"/>
        <v>12.704861111111107</v>
      </c>
      <c r="R20" s="259">
        <f t="shared" si="7"/>
        <v>98.421165621266411</v>
      </c>
      <c r="S20" s="259">
        <f t="shared" si="8"/>
        <v>98.292357377538835</v>
      </c>
    </row>
    <row r="21" spans="1:19" s="71" customFormat="1" ht="27.75" customHeight="1" x14ac:dyDescent="0.25">
      <c r="A21" s="242">
        <v>14</v>
      </c>
      <c r="B21" s="242" t="s">
        <v>62</v>
      </c>
      <c r="C21" s="242">
        <v>6</v>
      </c>
      <c r="D21" s="242">
        <v>6</v>
      </c>
      <c r="E21" s="244">
        <v>73</v>
      </c>
      <c r="F21" s="243">
        <v>0.16666666666666666</v>
      </c>
      <c r="G21" s="243">
        <f>'FEB-2020 II '!G21+F21</f>
        <v>6.8333333333333366</v>
      </c>
      <c r="H21" s="243">
        <v>2.0868055555555558</v>
      </c>
      <c r="I21" s="243">
        <v>1.6736111111111109</v>
      </c>
      <c r="J21" s="243">
        <f t="shared" si="0"/>
        <v>3.760416666666667</v>
      </c>
      <c r="K21" s="258">
        <f>'FEB-2020 II '!K21+J21</f>
        <v>33.86805555555555</v>
      </c>
      <c r="L21" s="289">
        <f t="shared" si="1"/>
        <v>3.9270833333333335</v>
      </c>
      <c r="M21" s="259">
        <f t="shared" si="2"/>
        <v>0.65451388888888895</v>
      </c>
      <c r="N21" s="259">
        <f t="shared" si="3"/>
        <v>99.915761275388277</v>
      </c>
      <c r="O21" s="259">
        <f t="shared" si="4"/>
        <v>99.912027703106347</v>
      </c>
      <c r="P21" s="260">
        <f t="shared" si="5"/>
        <v>40.701388888888886</v>
      </c>
      <c r="Q21" s="259">
        <f t="shared" si="6"/>
        <v>6.783564814814814</v>
      </c>
      <c r="R21" s="259">
        <f t="shared" si="7"/>
        <v>99.241306999203502</v>
      </c>
      <c r="S21" s="259">
        <f t="shared" si="8"/>
        <v>99.088230535643177</v>
      </c>
    </row>
    <row r="22" spans="1:19" s="71" customFormat="1" ht="27.75" customHeight="1" x14ac:dyDescent="0.25">
      <c r="A22" s="242">
        <v>15</v>
      </c>
      <c r="B22" s="242" t="s">
        <v>63</v>
      </c>
      <c r="C22" s="247">
        <v>1</v>
      </c>
      <c r="D22" s="242">
        <v>1</v>
      </c>
      <c r="E22" s="262">
        <v>56</v>
      </c>
      <c r="F22" s="243">
        <v>8.6805555555555566E-2</v>
      </c>
      <c r="G22" s="243">
        <f>'FEB-2020 II '!G22+F22</f>
        <v>2.2125000000000004</v>
      </c>
      <c r="H22" s="243">
        <v>1.8298611111111109</v>
      </c>
      <c r="I22" s="243">
        <v>0.17152777777777775</v>
      </c>
      <c r="J22" s="243">
        <f t="shared" si="0"/>
        <v>2.0013888888888887</v>
      </c>
      <c r="K22" s="258">
        <f>'FEB-2020 II '!K22+J22</f>
        <v>9.8570833333333336</v>
      </c>
      <c r="L22" s="289">
        <f t="shared" si="1"/>
        <v>2.088194444444444</v>
      </c>
      <c r="M22" s="259">
        <f t="shared" si="2"/>
        <v>2.088194444444444</v>
      </c>
      <c r="N22" s="259">
        <f t="shared" si="3"/>
        <v>99.730996117084828</v>
      </c>
      <c r="O22" s="259">
        <f t="shared" si="4"/>
        <v>99.719328703703709</v>
      </c>
      <c r="P22" s="260">
        <f t="shared" si="5"/>
        <v>12.069583333333334</v>
      </c>
      <c r="Q22" s="259">
        <f t="shared" si="6"/>
        <v>12.069583333333334</v>
      </c>
      <c r="R22" s="259">
        <f t="shared" si="7"/>
        <v>98.675123207885306</v>
      </c>
      <c r="S22" s="259">
        <f t="shared" si="8"/>
        <v>98.377744175627242</v>
      </c>
    </row>
    <row r="23" spans="1:19" s="71" customFormat="1" ht="27.75" customHeight="1" x14ac:dyDescent="0.25">
      <c r="A23" s="242">
        <v>16</v>
      </c>
      <c r="B23" s="242" t="s">
        <v>64</v>
      </c>
      <c r="C23" s="247">
        <v>1</v>
      </c>
      <c r="D23" s="242">
        <v>1</v>
      </c>
      <c r="E23" s="262">
        <v>20</v>
      </c>
      <c r="F23" s="243">
        <v>8.6805555555555566E-2</v>
      </c>
      <c r="G23" s="243">
        <f>'FEB-2020 II '!G23+F23</f>
        <v>3.0854166666666667</v>
      </c>
      <c r="H23" s="243">
        <v>0.17013888888888887</v>
      </c>
      <c r="I23" s="243">
        <v>9.375E-2</v>
      </c>
      <c r="J23" s="243">
        <f t="shared" si="0"/>
        <v>0.26388888888888884</v>
      </c>
      <c r="K23" s="258">
        <f>'FEB-2020 II '!K23+J23</f>
        <v>7.1538888888888881</v>
      </c>
      <c r="L23" s="289">
        <f t="shared" si="1"/>
        <v>0.35069444444444442</v>
      </c>
      <c r="M23" s="259">
        <f t="shared" si="2"/>
        <v>0.35069444444444442</v>
      </c>
      <c r="N23" s="259">
        <f t="shared" si="3"/>
        <v>99.964531063321388</v>
      </c>
      <c r="O23" s="259">
        <f t="shared" si="4"/>
        <v>99.952863649940255</v>
      </c>
      <c r="P23" s="260">
        <f t="shared" si="5"/>
        <v>10.239305555555555</v>
      </c>
      <c r="Q23" s="259">
        <f t="shared" si="6"/>
        <v>10.239305555555555</v>
      </c>
      <c r="R23" s="259">
        <f t="shared" si="7"/>
        <v>99.038455794504173</v>
      </c>
      <c r="S23" s="259">
        <f t="shared" si="8"/>
        <v>98.623749253285538</v>
      </c>
    </row>
    <row r="24" spans="1:19" s="71" customFormat="1" ht="27.75" customHeight="1" x14ac:dyDescent="0.25">
      <c r="A24" s="242">
        <v>17</v>
      </c>
      <c r="B24" s="242" t="s">
        <v>65</v>
      </c>
      <c r="C24" s="247">
        <v>2</v>
      </c>
      <c r="D24" s="242">
        <v>2</v>
      </c>
      <c r="E24" s="262">
        <v>52</v>
      </c>
      <c r="F24" s="243">
        <v>0.10416666666666667</v>
      </c>
      <c r="G24" s="243">
        <f>'FEB-2020 II '!G24+F24</f>
        <v>2.806944444444444</v>
      </c>
      <c r="H24" s="243">
        <v>1.4236111111111109</v>
      </c>
      <c r="I24" s="243">
        <v>0.32291666666666669</v>
      </c>
      <c r="J24" s="243">
        <f t="shared" si="0"/>
        <v>1.7465277777777777</v>
      </c>
      <c r="K24" s="258">
        <f>'FEB-2020 II '!K24+J24</f>
        <v>30.040277777777774</v>
      </c>
      <c r="L24" s="289">
        <f t="shared" si="1"/>
        <v>1.8506944444444444</v>
      </c>
      <c r="M24" s="259">
        <f t="shared" si="2"/>
        <v>0.92534722222222221</v>
      </c>
      <c r="N24" s="259">
        <f t="shared" si="3"/>
        <v>99.882625821385901</v>
      </c>
      <c r="O24" s="259">
        <f t="shared" si="4"/>
        <v>99.875625373357238</v>
      </c>
      <c r="P24" s="260">
        <f t="shared" si="5"/>
        <v>32.847222222222221</v>
      </c>
      <c r="Q24" s="259">
        <f t="shared" si="6"/>
        <v>16.423611111111111</v>
      </c>
      <c r="R24" s="259">
        <f t="shared" si="7"/>
        <v>97.981164127837502</v>
      </c>
      <c r="S24" s="259">
        <f t="shared" si="8"/>
        <v>97.792525388291523</v>
      </c>
    </row>
    <row r="25" spans="1:19" s="71" customFormat="1" ht="27.75" customHeight="1" x14ac:dyDescent="0.25">
      <c r="A25" s="242">
        <v>18</v>
      </c>
      <c r="B25" s="242" t="s">
        <v>66</v>
      </c>
      <c r="C25" s="247">
        <v>4</v>
      </c>
      <c r="D25" s="242">
        <v>4</v>
      </c>
      <c r="E25" s="263">
        <v>56</v>
      </c>
      <c r="F25" s="243">
        <v>1.4</v>
      </c>
      <c r="G25" s="243">
        <f>'FEB-2020 II '!G25+F25</f>
        <v>11.098000000000001</v>
      </c>
      <c r="H25" s="243">
        <v>2.5</v>
      </c>
      <c r="I25" s="243">
        <v>4.3</v>
      </c>
      <c r="J25" s="243">
        <f t="shared" si="0"/>
        <v>6.8</v>
      </c>
      <c r="K25" s="258">
        <f>'FEB-2020 II '!K25+J25</f>
        <v>70.290999999999997</v>
      </c>
      <c r="L25" s="289">
        <f t="shared" si="1"/>
        <v>8.1999999999999993</v>
      </c>
      <c r="M25" s="259">
        <f t="shared" si="2"/>
        <v>2.0499999999999998</v>
      </c>
      <c r="N25" s="259">
        <f t="shared" si="3"/>
        <v>99.771505376344081</v>
      </c>
      <c r="O25" s="259">
        <f t="shared" si="4"/>
        <v>99.724462365591407</v>
      </c>
      <c r="P25" s="260">
        <f t="shared" si="5"/>
        <v>81.388999999999996</v>
      </c>
      <c r="Q25" s="259">
        <f t="shared" si="6"/>
        <v>20.347249999999999</v>
      </c>
      <c r="R25" s="259">
        <f t="shared" si="7"/>
        <v>97.638071236559128</v>
      </c>
      <c r="S25" s="259">
        <f t="shared" si="8"/>
        <v>97.265154569892459</v>
      </c>
    </row>
    <row r="26" spans="1:19" s="71" customFormat="1" ht="27.75" customHeight="1" x14ac:dyDescent="0.25">
      <c r="A26" s="242">
        <v>19</v>
      </c>
      <c r="B26" s="242" t="s">
        <v>67</v>
      </c>
      <c r="C26" s="244">
        <v>2</v>
      </c>
      <c r="D26" s="242">
        <v>2</v>
      </c>
      <c r="E26" s="263">
        <v>30</v>
      </c>
      <c r="F26" s="243">
        <v>1.1000000000000001</v>
      </c>
      <c r="G26" s="243">
        <f>'FEB-2020 II '!G26+F26</f>
        <v>7.4689999999999994</v>
      </c>
      <c r="H26" s="243">
        <v>1.6</v>
      </c>
      <c r="I26" s="243">
        <v>3.5</v>
      </c>
      <c r="J26" s="243">
        <f t="shared" si="0"/>
        <v>5.0999999999999996</v>
      </c>
      <c r="K26" s="258">
        <f>'FEB-2020 II '!K26+J26</f>
        <v>39.825000000000003</v>
      </c>
      <c r="L26" s="289">
        <f t="shared" si="1"/>
        <v>6.1999999999999993</v>
      </c>
      <c r="M26" s="259">
        <f t="shared" si="2"/>
        <v>3.0999999999999996</v>
      </c>
      <c r="N26" s="259">
        <f t="shared" si="3"/>
        <v>99.657258064516128</v>
      </c>
      <c r="O26" s="259">
        <f t="shared" si="4"/>
        <v>99.583333333333329</v>
      </c>
      <c r="P26" s="260">
        <f t="shared" si="5"/>
        <v>47.294000000000004</v>
      </c>
      <c r="Q26" s="259">
        <f t="shared" si="6"/>
        <v>23.647000000000002</v>
      </c>
      <c r="R26" s="259">
        <f t="shared" si="7"/>
        <v>97.323588709677409</v>
      </c>
      <c r="S26" s="259">
        <f t="shared" si="8"/>
        <v>96.821639784946214</v>
      </c>
    </row>
    <row r="27" spans="1:19" s="71" customFormat="1" ht="27.75" customHeight="1" x14ac:dyDescent="0.25">
      <c r="A27" s="242">
        <v>19</v>
      </c>
      <c r="B27" s="242" t="s">
        <v>68</v>
      </c>
      <c r="C27" s="247">
        <v>6</v>
      </c>
      <c r="D27" s="242">
        <v>6</v>
      </c>
      <c r="E27" s="244">
        <v>70</v>
      </c>
      <c r="F27" s="243">
        <v>1.9</v>
      </c>
      <c r="G27" s="243">
        <f>'FEB-2020 II '!G27+F27</f>
        <v>15.073999999999998</v>
      </c>
      <c r="H27" s="243">
        <v>2.9</v>
      </c>
      <c r="I27" s="243">
        <v>5.6</v>
      </c>
      <c r="J27" s="243">
        <f t="shared" si="0"/>
        <v>8.5</v>
      </c>
      <c r="K27" s="258">
        <f>'FEB-2020 II '!K27+J27</f>
        <v>87.233000000000004</v>
      </c>
      <c r="L27" s="289">
        <f t="shared" si="1"/>
        <v>10.4</v>
      </c>
      <c r="M27" s="259">
        <f t="shared" si="2"/>
        <v>1.7333333333333334</v>
      </c>
      <c r="N27" s="259">
        <f t="shared" si="3"/>
        <v>99.80958781362007</v>
      </c>
      <c r="O27" s="259">
        <f t="shared" si="4"/>
        <v>99.767025089605738</v>
      </c>
      <c r="P27" s="260">
        <f t="shared" si="5"/>
        <v>102.307</v>
      </c>
      <c r="Q27" s="259">
        <f t="shared" si="6"/>
        <v>17.051166666666667</v>
      </c>
      <c r="R27" s="259">
        <f t="shared" si="7"/>
        <v>98.045855734767017</v>
      </c>
      <c r="S27" s="259">
        <f t="shared" si="8"/>
        <v>97.708176523297496</v>
      </c>
    </row>
    <row r="28" spans="1:19" s="71" customFormat="1" ht="27.75" customHeight="1" x14ac:dyDescent="0.25">
      <c r="A28" s="242">
        <v>20</v>
      </c>
      <c r="B28" s="242" t="s">
        <v>69</v>
      </c>
      <c r="C28" s="247">
        <v>5</v>
      </c>
      <c r="D28" s="247">
        <v>5</v>
      </c>
      <c r="E28" s="244">
        <v>169</v>
      </c>
      <c r="F28" s="243">
        <v>0.10069444444444443</v>
      </c>
      <c r="G28" s="243">
        <f>'FEB-2020 II '!G28+F28</f>
        <v>1.9916666666666665</v>
      </c>
      <c r="H28" s="243">
        <v>2.0333333333333332</v>
      </c>
      <c r="I28" s="243">
        <v>0.93333333333333324</v>
      </c>
      <c r="J28" s="243">
        <f t="shared" si="0"/>
        <v>2.9666666666666663</v>
      </c>
      <c r="K28" s="258">
        <f>'FEB-2020 II '!K28+J28</f>
        <v>91.027083333333337</v>
      </c>
      <c r="L28" s="289">
        <f t="shared" si="1"/>
        <v>3.067361111111111</v>
      </c>
      <c r="M28" s="259">
        <f t="shared" si="2"/>
        <v>0.6134722222222222</v>
      </c>
      <c r="N28" s="259">
        <f t="shared" si="3"/>
        <v>99.920250896057354</v>
      </c>
      <c r="O28" s="259">
        <f t="shared" si="4"/>
        <v>99.917544056152934</v>
      </c>
      <c r="P28" s="260">
        <f t="shared" si="5"/>
        <v>93.018749999999997</v>
      </c>
      <c r="Q28" s="259">
        <f t="shared" si="6"/>
        <v>18.603749999999998</v>
      </c>
      <c r="R28" s="259">
        <f t="shared" si="7"/>
        <v>97.553035394265237</v>
      </c>
      <c r="S28" s="259">
        <f t="shared" si="8"/>
        <v>97.499495967741936</v>
      </c>
    </row>
    <row r="29" spans="1:19" s="71" customFormat="1" ht="27.75" customHeight="1" x14ac:dyDescent="0.25">
      <c r="A29" s="242">
        <v>21</v>
      </c>
      <c r="B29" s="242" t="s">
        <v>70</v>
      </c>
      <c r="C29" s="247">
        <v>2</v>
      </c>
      <c r="D29" s="247">
        <v>2</v>
      </c>
      <c r="E29" s="244">
        <v>176</v>
      </c>
      <c r="F29" s="243">
        <v>4.3055555555555562E-2</v>
      </c>
      <c r="G29" s="243">
        <f>'FEB-2020 II '!G29+F29</f>
        <v>1.5208333333333335</v>
      </c>
      <c r="H29" s="243">
        <v>0.13680555555555554</v>
      </c>
      <c r="I29" s="243">
        <v>1.4437499999999999</v>
      </c>
      <c r="J29" s="243">
        <f t="shared" si="0"/>
        <v>1.5805555555555555</v>
      </c>
      <c r="K29" s="258">
        <f>'FEB-2020 II '!K29+J29</f>
        <v>20.484722222222221</v>
      </c>
      <c r="L29" s="289">
        <f t="shared" si="1"/>
        <v>1.6236111111111111</v>
      </c>
      <c r="M29" s="259">
        <f t="shared" si="2"/>
        <v>0.81180555555555556</v>
      </c>
      <c r="N29" s="259">
        <f t="shared" si="3"/>
        <v>99.893779868578264</v>
      </c>
      <c r="O29" s="259">
        <f t="shared" si="4"/>
        <v>99.890886350059731</v>
      </c>
      <c r="P29" s="260">
        <f t="shared" si="5"/>
        <v>22.005555555555553</v>
      </c>
      <c r="Q29" s="259">
        <f t="shared" si="6"/>
        <v>11.002777777777776</v>
      </c>
      <c r="R29" s="259">
        <f t="shared" si="7"/>
        <v>98.623338560334531</v>
      </c>
      <c r="S29" s="259">
        <f t="shared" si="8"/>
        <v>98.521132019115882</v>
      </c>
    </row>
    <row r="30" spans="1:19" s="71" customFormat="1" ht="27.75" customHeight="1" x14ac:dyDescent="0.25">
      <c r="A30" s="242">
        <v>22</v>
      </c>
      <c r="B30" s="242" t="s">
        <v>71</v>
      </c>
      <c r="C30" s="242">
        <v>1</v>
      </c>
      <c r="D30" s="247">
        <v>1</v>
      </c>
      <c r="E30" s="244">
        <v>123</v>
      </c>
      <c r="F30" s="243">
        <v>0</v>
      </c>
      <c r="G30" s="243">
        <f>'FEB-2020 II '!G30+F30</f>
        <v>0.47638888888888892</v>
      </c>
      <c r="H30" s="243">
        <v>1.2298611111111111</v>
      </c>
      <c r="I30" s="243">
        <v>0.36041666666666666</v>
      </c>
      <c r="J30" s="243">
        <f t="shared" si="0"/>
        <v>1.5902777777777777</v>
      </c>
      <c r="K30" s="258">
        <f>'FEB-2020 II '!K30+J30</f>
        <v>17.270138888888887</v>
      </c>
      <c r="L30" s="289">
        <f t="shared" si="1"/>
        <v>1.5902777777777777</v>
      </c>
      <c r="M30" s="259">
        <f t="shared" si="2"/>
        <v>1.5902777777777777</v>
      </c>
      <c r="N30" s="259">
        <f t="shared" si="3"/>
        <v>99.786252986857818</v>
      </c>
      <c r="O30" s="259">
        <f t="shared" si="4"/>
        <v>99.786252986857818</v>
      </c>
      <c r="P30" s="260">
        <f t="shared" si="5"/>
        <v>17.746527777777775</v>
      </c>
      <c r="Q30" s="259">
        <f t="shared" si="6"/>
        <v>17.746527777777775</v>
      </c>
      <c r="R30" s="259">
        <f t="shared" si="7"/>
        <v>97.678744772998797</v>
      </c>
      <c r="S30" s="259">
        <f t="shared" si="8"/>
        <v>97.614714008363194</v>
      </c>
    </row>
    <row r="31" spans="1:19" s="71" customFormat="1" ht="27.75" customHeight="1" x14ac:dyDescent="0.25">
      <c r="A31" s="242">
        <v>23</v>
      </c>
      <c r="B31" s="242" t="s">
        <v>72</v>
      </c>
      <c r="C31" s="242">
        <v>2</v>
      </c>
      <c r="D31" s="247">
        <v>2</v>
      </c>
      <c r="E31" s="244">
        <v>59</v>
      </c>
      <c r="F31" s="243">
        <v>5.5555555555555552E-2</v>
      </c>
      <c r="G31" s="243">
        <f>'FEB-2020 II '!G31+F31</f>
        <v>1.3263888888888886</v>
      </c>
      <c r="H31" s="243">
        <v>0.78472222222222221</v>
      </c>
      <c r="I31" s="243">
        <v>0.125</v>
      </c>
      <c r="J31" s="243">
        <f t="shared" si="0"/>
        <v>0.90972222222222221</v>
      </c>
      <c r="K31" s="258">
        <f>'FEB-2020 II '!K31+J31</f>
        <v>24.184027777777775</v>
      </c>
      <c r="L31" s="289">
        <f t="shared" si="1"/>
        <v>0.96527777777777779</v>
      </c>
      <c r="M31" s="259">
        <f t="shared" si="2"/>
        <v>0.4826388888888889</v>
      </c>
      <c r="N31" s="259">
        <f t="shared" si="3"/>
        <v>99.938862753882916</v>
      </c>
      <c r="O31" s="259">
        <f t="shared" si="4"/>
        <v>99.935129181600956</v>
      </c>
      <c r="P31" s="260">
        <f t="shared" si="5"/>
        <v>25.510416666666664</v>
      </c>
      <c r="Q31" s="259">
        <f t="shared" si="6"/>
        <v>12.755208333333332</v>
      </c>
      <c r="R31" s="259">
        <f t="shared" si="7"/>
        <v>98.374729316009564</v>
      </c>
      <c r="S31" s="259">
        <f t="shared" si="8"/>
        <v>98.285590277777771</v>
      </c>
    </row>
    <row r="32" spans="1:19" s="71" customFormat="1" ht="27.75" customHeight="1" x14ac:dyDescent="0.25">
      <c r="A32" s="242">
        <v>24</v>
      </c>
      <c r="B32" s="242" t="s">
        <v>73</v>
      </c>
      <c r="C32" s="242">
        <v>1</v>
      </c>
      <c r="D32" s="244">
        <v>1</v>
      </c>
      <c r="E32" s="244">
        <v>76</v>
      </c>
      <c r="F32" s="243">
        <v>6.5972222222222224E-2</v>
      </c>
      <c r="G32" s="243">
        <f>'FEB-2020 II '!G32+F32</f>
        <v>1.9465277777777779</v>
      </c>
      <c r="H32" s="243">
        <v>0.95000000000000007</v>
      </c>
      <c r="I32" s="243">
        <v>9.8611111111111108E-2</v>
      </c>
      <c r="J32" s="243">
        <f t="shared" si="0"/>
        <v>1.0486111111111112</v>
      </c>
      <c r="K32" s="258">
        <f>'FEB-2020 II '!K32+J32</f>
        <v>12.7125</v>
      </c>
      <c r="L32" s="289">
        <f t="shared" si="1"/>
        <v>1.1145833333333335</v>
      </c>
      <c r="M32" s="259">
        <f t="shared" si="2"/>
        <v>1.1145833333333335</v>
      </c>
      <c r="N32" s="259">
        <f t="shared" si="3"/>
        <v>99.859057646356035</v>
      </c>
      <c r="O32" s="259">
        <f t="shared" si="4"/>
        <v>99.850190412186379</v>
      </c>
      <c r="P32" s="260">
        <f t="shared" si="5"/>
        <v>14.659027777777778</v>
      </c>
      <c r="Q32" s="259">
        <f t="shared" si="6"/>
        <v>14.659027777777778</v>
      </c>
      <c r="R32" s="259">
        <f t="shared" si="7"/>
        <v>98.291330645161295</v>
      </c>
      <c r="S32" s="259">
        <f t="shared" si="8"/>
        <v>98.029700567502985</v>
      </c>
    </row>
    <row r="33" spans="1:19" s="71" customFormat="1" ht="27.75" customHeight="1" x14ac:dyDescent="0.25">
      <c r="A33" s="242">
        <v>25</v>
      </c>
      <c r="B33" s="242" t="s">
        <v>74</v>
      </c>
      <c r="C33" s="278">
        <v>4</v>
      </c>
      <c r="D33" s="278">
        <v>4</v>
      </c>
      <c r="E33" s="278">
        <v>252</v>
      </c>
      <c r="F33" s="243">
        <v>0.1388888888888889</v>
      </c>
      <c r="G33" s="243">
        <f>'FEB-2020 II '!G33+F33</f>
        <v>0.68333333333333335</v>
      </c>
      <c r="H33" s="243">
        <v>3.4583333333333335</v>
      </c>
      <c r="I33" s="243">
        <v>1.2326388888888888</v>
      </c>
      <c r="J33" s="243">
        <f t="shared" si="0"/>
        <v>4.6909722222222223</v>
      </c>
      <c r="K33" s="258">
        <f>'FEB-2020 II '!K33+J33</f>
        <v>66.520138888888894</v>
      </c>
      <c r="L33" s="289">
        <f t="shared" si="1"/>
        <v>4.8298611111111116</v>
      </c>
      <c r="M33" s="259">
        <f t="shared" si="2"/>
        <v>1.2074652777777779</v>
      </c>
      <c r="N33" s="259">
        <f t="shared" si="3"/>
        <v>99.842373245221026</v>
      </c>
      <c r="O33" s="259">
        <f t="shared" si="4"/>
        <v>99.83770627986857</v>
      </c>
      <c r="P33" s="260">
        <f t="shared" si="5"/>
        <v>67.203472222222231</v>
      </c>
      <c r="Q33" s="259">
        <f t="shared" si="6"/>
        <v>16.800868055555558</v>
      </c>
      <c r="R33" s="259">
        <f t="shared" si="7"/>
        <v>97.764780279271207</v>
      </c>
      <c r="S33" s="259">
        <f t="shared" si="8"/>
        <v>97.741818809737154</v>
      </c>
    </row>
    <row r="34" spans="1:19" s="71" customFormat="1" ht="27.75" customHeight="1" x14ac:dyDescent="0.25">
      <c r="A34" s="242">
        <v>26</v>
      </c>
      <c r="B34" s="242" t="s">
        <v>75</v>
      </c>
      <c r="C34" s="278">
        <v>3</v>
      </c>
      <c r="D34" s="278">
        <v>3</v>
      </c>
      <c r="E34" s="278">
        <v>272</v>
      </c>
      <c r="F34" s="243">
        <v>8.7500000000000008E-2</v>
      </c>
      <c r="G34" s="243">
        <f>'FEB-2020 II '!G34+F34</f>
        <v>0.69444444444444442</v>
      </c>
      <c r="H34" s="243">
        <v>0.62569444444444444</v>
      </c>
      <c r="I34" s="243">
        <v>1.2326388888888888</v>
      </c>
      <c r="J34" s="243">
        <f t="shared" si="0"/>
        <v>1.8583333333333334</v>
      </c>
      <c r="K34" s="258">
        <f>'FEB-2020 II '!K34+J34</f>
        <v>61.288888888888891</v>
      </c>
      <c r="L34" s="289">
        <f t="shared" si="1"/>
        <v>1.9458333333333333</v>
      </c>
      <c r="M34" s="259">
        <f t="shared" si="2"/>
        <v>0.64861111111111114</v>
      </c>
      <c r="N34" s="259">
        <f t="shared" si="3"/>
        <v>99.916741338112317</v>
      </c>
      <c r="O34" s="259">
        <f t="shared" si="4"/>
        <v>99.912821087216258</v>
      </c>
      <c r="P34" s="260">
        <f t="shared" si="5"/>
        <v>61.983333333333334</v>
      </c>
      <c r="Q34" s="259">
        <f t="shared" si="6"/>
        <v>20.661111111111111</v>
      </c>
      <c r="R34" s="259">
        <f t="shared" si="7"/>
        <v>97.254082039028276</v>
      </c>
      <c r="S34" s="259">
        <f t="shared" si="8"/>
        <v>97.222968936678626</v>
      </c>
    </row>
    <row r="35" spans="1:19" s="71" customFormat="1" ht="27.75" customHeight="1" x14ac:dyDescent="0.25">
      <c r="A35" s="242">
        <v>27</v>
      </c>
      <c r="B35" s="249" t="s">
        <v>76</v>
      </c>
      <c r="C35" s="247">
        <v>2</v>
      </c>
      <c r="D35" s="266">
        <v>2</v>
      </c>
      <c r="E35" s="266">
        <v>164</v>
      </c>
      <c r="F35" s="243">
        <v>0</v>
      </c>
      <c r="G35" s="243">
        <f>'FEB-2020 II '!G35+F35</f>
        <v>0.23819444444444449</v>
      </c>
      <c r="H35" s="243">
        <v>2.3958333333333335</v>
      </c>
      <c r="I35" s="243">
        <v>0.83680555555555547</v>
      </c>
      <c r="J35" s="243">
        <f t="shared" si="0"/>
        <v>3.2326388888888888</v>
      </c>
      <c r="K35" s="258">
        <f>'FEB-2020 II '!K35+J35</f>
        <v>40.39930555555555</v>
      </c>
      <c r="L35" s="289">
        <f t="shared" si="1"/>
        <v>3.2326388888888888</v>
      </c>
      <c r="M35" s="259">
        <f t="shared" si="2"/>
        <v>1.6163194444444444</v>
      </c>
      <c r="N35" s="259">
        <f t="shared" si="3"/>
        <v>99.782752762843486</v>
      </c>
      <c r="O35" s="259">
        <f t="shared" si="4"/>
        <v>99.782752762843486</v>
      </c>
      <c r="P35" s="260">
        <f t="shared" si="5"/>
        <v>40.637499999999996</v>
      </c>
      <c r="Q35" s="259">
        <f t="shared" si="6"/>
        <v>20.318749999999998</v>
      </c>
      <c r="R35" s="259">
        <f t="shared" si="7"/>
        <v>97.284992906212651</v>
      </c>
      <c r="S35" s="259">
        <f t="shared" si="8"/>
        <v>97.26898521505376</v>
      </c>
    </row>
    <row r="36" spans="1:19" s="71" customFormat="1" ht="27.75" customHeight="1" x14ac:dyDescent="0.25">
      <c r="A36" s="242">
        <v>28</v>
      </c>
      <c r="B36" s="242" t="s">
        <v>77</v>
      </c>
      <c r="C36" s="247">
        <v>3</v>
      </c>
      <c r="D36" s="244">
        <v>3</v>
      </c>
      <c r="E36" s="244">
        <v>202</v>
      </c>
      <c r="F36" s="243">
        <v>0</v>
      </c>
      <c r="G36" s="243">
        <f>'FEB-2020 II '!G36+F36</f>
        <v>0.30833333333333335</v>
      </c>
      <c r="H36" s="243">
        <v>2.1631944444444442</v>
      </c>
      <c r="I36" s="243">
        <v>1.34375</v>
      </c>
      <c r="J36" s="243">
        <f t="shared" si="0"/>
        <v>3.5069444444444442</v>
      </c>
      <c r="K36" s="258">
        <f>'FEB-2020 II '!K36+J36</f>
        <v>35.746527777777779</v>
      </c>
      <c r="L36" s="289">
        <f t="shared" si="1"/>
        <v>3.5069444444444442</v>
      </c>
      <c r="M36" s="259">
        <f t="shared" si="2"/>
        <v>1.1689814814814814</v>
      </c>
      <c r="N36" s="259">
        <f t="shared" si="3"/>
        <v>99.842878833134222</v>
      </c>
      <c r="O36" s="259">
        <f t="shared" si="4"/>
        <v>99.842878833134222</v>
      </c>
      <c r="P36" s="260">
        <f t="shared" si="5"/>
        <v>36.054861111111109</v>
      </c>
      <c r="Q36" s="259">
        <f t="shared" si="6"/>
        <v>12.018287037037036</v>
      </c>
      <c r="R36" s="259">
        <f t="shared" si="7"/>
        <v>98.398453056551176</v>
      </c>
      <c r="S36" s="259">
        <f t="shared" si="8"/>
        <v>98.384638839107922</v>
      </c>
    </row>
    <row r="37" spans="1:19" s="71" customFormat="1" ht="27.75" customHeight="1" x14ac:dyDescent="0.25">
      <c r="A37" s="242">
        <v>29</v>
      </c>
      <c r="B37" s="242" t="s">
        <v>78</v>
      </c>
      <c r="C37" s="247">
        <v>6</v>
      </c>
      <c r="D37" s="247">
        <v>6</v>
      </c>
      <c r="E37" s="247">
        <v>202</v>
      </c>
      <c r="F37" s="243">
        <v>9.0277777777777776E-2</v>
      </c>
      <c r="G37" s="243">
        <f>'FEB-2020 II '!G37+F37</f>
        <v>0.67638888888888893</v>
      </c>
      <c r="H37" s="243">
        <v>3.0215277777777776</v>
      </c>
      <c r="I37" s="243">
        <v>1.534027777777778</v>
      </c>
      <c r="J37" s="243">
        <f t="shared" si="0"/>
        <v>4.5555555555555554</v>
      </c>
      <c r="K37" s="258">
        <f>'FEB-2020 II '!K37+J37</f>
        <v>52.300694444444446</v>
      </c>
      <c r="L37" s="289">
        <f t="shared" si="1"/>
        <v>4.645833333333333</v>
      </c>
      <c r="M37" s="259">
        <f t="shared" si="2"/>
        <v>0.77430555555555547</v>
      </c>
      <c r="N37" s="259">
        <f t="shared" si="3"/>
        <v>99.897949024293112</v>
      </c>
      <c r="O37" s="259">
        <f t="shared" si="4"/>
        <v>99.895926672640385</v>
      </c>
      <c r="P37" s="260">
        <f t="shared" si="5"/>
        <v>52.977083333333333</v>
      </c>
      <c r="Q37" s="259">
        <f t="shared" si="6"/>
        <v>8.8295138888888882</v>
      </c>
      <c r="R37" s="259">
        <f t="shared" si="7"/>
        <v>98.82838946136998</v>
      </c>
      <c r="S37" s="259">
        <f t="shared" si="8"/>
        <v>98.813237380525692</v>
      </c>
    </row>
    <row r="38" spans="1:19" s="71" customFormat="1" ht="27.75" customHeight="1" x14ac:dyDescent="0.25">
      <c r="A38" s="242">
        <v>30</v>
      </c>
      <c r="B38" s="242" t="s">
        <v>79</v>
      </c>
      <c r="C38" s="252">
        <v>10</v>
      </c>
      <c r="D38" s="252">
        <v>10</v>
      </c>
      <c r="E38" s="252">
        <v>188</v>
      </c>
      <c r="F38" s="243">
        <v>0</v>
      </c>
      <c r="G38" s="243">
        <f>'FEB-2020 II '!G38+F38</f>
        <v>2.7470885217113667</v>
      </c>
      <c r="H38" s="243">
        <v>2.5951388888888887</v>
      </c>
      <c r="I38" s="243">
        <v>3.1986111111111111</v>
      </c>
      <c r="J38" s="243">
        <f t="shared" si="0"/>
        <v>5.7937499999999993</v>
      </c>
      <c r="K38" s="258">
        <f>'FEB-2020 II '!K38+J38</f>
        <v>136.38958333333332</v>
      </c>
      <c r="L38" s="289">
        <f t="shared" si="1"/>
        <v>5.7937499999999993</v>
      </c>
      <c r="M38" s="259">
        <f t="shared" si="2"/>
        <v>0.57937499999999997</v>
      </c>
      <c r="N38" s="259">
        <f t="shared" si="3"/>
        <v>99.922127016129039</v>
      </c>
      <c r="O38" s="259">
        <f t="shared" si="4"/>
        <v>99.922127016129039</v>
      </c>
      <c r="P38" s="260">
        <f t="shared" si="5"/>
        <v>139.13667185504468</v>
      </c>
      <c r="Q38" s="259">
        <f t="shared" si="6"/>
        <v>13.913667185504469</v>
      </c>
      <c r="R38" s="259">
        <f t="shared" si="7"/>
        <v>98.166806675627242</v>
      </c>
      <c r="S38" s="259">
        <f t="shared" si="8"/>
        <v>98.129883442808534</v>
      </c>
    </row>
    <row r="39" spans="1:19" s="71" customFormat="1" ht="27.75" customHeight="1" x14ac:dyDescent="0.25">
      <c r="A39" s="242">
        <v>31</v>
      </c>
      <c r="B39" s="242" t="s">
        <v>80</v>
      </c>
      <c r="C39" s="244">
        <v>1</v>
      </c>
      <c r="D39" s="244">
        <v>1</v>
      </c>
      <c r="E39" s="244">
        <v>69</v>
      </c>
      <c r="F39" s="243">
        <v>2.7777777777777776E-2</v>
      </c>
      <c r="G39" s="243">
        <f>'FEB-2020 II '!G39+F39</f>
        <v>3.9347222222222213</v>
      </c>
      <c r="H39" s="243">
        <v>0.80902777777777779</v>
      </c>
      <c r="I39" s="243">
        <v>0.17361111111111113</v>
      </c>
      <c r="J39" s="243">
        <f t="shared" si="0"/>
        <v>0.98263888888888895</v>
      </c>
      <c r="K39" s="258">
        <f>'FEB-2020 II '!K39+J39</f>
        <v>14.546527777777779</v>
      </c>
      <c r="L39" s="289">
        <f t="shared" si="1"/>
        <v>1.0104166666666667</v>
      </c>
      <c r="M39" s="259">
        <f t="shared" si="2"/>
        <v>1.0104166666666667</v>
      </c>
      <c r="N39" s="259">
        <f t="shared" si="3"/>
        <v>99.867924880525678</v>
      </c>
      <c r="O39" s="259">
        <f t="shared" si="4"/>
        <v>99.864191308243733</v>
      </c>
      <c r="P39" s="260">
        <f t="shared" si="5"/>
        <v>18.481249999999999</v>
      </c>
      <c r="Q39" s="259">
        <f t="shared" si="6"/>
        <v>18.481249999999999</v>
      </c>
      <c r="R39" s="259">
        <f t="shared" si="7"/>
        <v>98.044821535244921</v>
      </c>
      <c r="S39" s="259">
        <f t="shared" si="8"/>
        <v>97.515961021505376</v>
      </c>
    </row>
    <row r="40" spans="1:19" s="106" customFormat="1" ht="27.75" customHeight="1" x14ac:dyDescent="0.25">
      <c r="A40" s="244">
        <v>32</v>
      </c>
      <c r="B40" s="244" t="s">
        <v>81</v>
      </c>
      <c r="C40" s="244">
        <v>13</v>
      </c>
      <c r="D40" s="244">
        <v>13</v>
      </c>
      <c r="E40" s="244">
        <v>728</v>
      </c>
      <c r="F40" s="243">
        <v>0.4513888888888889</v>
      </c>
      <c r="G40" s="243">
        <f>'FEB-2020 II '!G40+F40</f>
        <v>4.7090277777777789</v>
      </c>
      <c r="H40" s="243">
        <v>5.865277777777778</v>
      </c>
      <c r="I40" s="243">
        <v>1.8930555555555555</v>
      </c>
      <c r="J40" s="243">
        <f t="shared" si="0"/>
        <v>7.7583333333333337</v>
      </c>
      <c r="K40" s="258">
        <f>'FEB-2020 II '!K40+J40</f>
        <v>120.15972222222226</v>
      </c>
      <c r="L40" s="289">
        <f t="shared" si="1"/>
        <v>8.2097222222222221</v>
      </c>
      <c r="M40" s="289">
        <f t="shared" si="2"/>
        <v>0.63151709401709399</v>
      </c>
      <c r="N40" s="259">
        <f t="shared" si="3"/>
        <v>99.919785635511431</v>
      </c>
      <c r="O40" s="259">
        <f t="shared" si="4"/>
        <v>99.915118670159003</v>
      </c>
      <c r="P40" s="290">
        <f t="shared" si="5"/>
        <v>124.86875000000003</v>
      </c>
      <c r="Q40" s="289">
        <f t="shared" si="6"/>
        <v>9.6052884615384642</v>
      </c>
      <c r="R40" s="259">
        <f t="shared" si="7"/>
        <v>98.757653823178018</v>
      </c>
      <c r="S40" s="259">
        <f t="shared" si="8"/>
        <v>98.708966604631925</v>
      </c>
    </row>
    <row r="41" spans="1:19" s="71" customFormat="1" ht="27.75" customHeight="1" x14ac:dyDescent="0.25">
      <c r="A41" s="242">
        <v>33</v>
      </c>
      <c r="B41" s="255" t="s">
        <v>82</v>
      </c>
      <c r="C41" s="247">
        <v>5</v>
      </c>
      <c r="D41" s="255">
        <v>5</v>
      </c>
      <c r="E41" s="268">
        <v>120</v>
      </c>
      <c r="F41" s="243">
        <v>0.17291666666666669</v>
      </c>
      <c r="G41" s="243">
        <f>'FEB-2020 II '!G41+F41</f>
        <v>2.0305555555555554</v>
      </c>
      <c r="H41" s="243">
        <v>17.099305555555556</v>
      </c>
      <c r="I41" s="243">
        <v>0.56388888888888888</v>
      </c>
      <c r="J41" s="243">
        <f t="shared" si="0"/>
        <v>17.663194444444446</v>
      </c>
      <c r="K41" s="258">
        <f>'FEB-2020 II '!K41+J41</f>
        <v>45.597222222222229</v>
      </c>
      <c r="L41" s="289">
        <f t="shared" si="1"/>
        <v>17.836111111111112</v>
      </c>
      <c r="M41" s="259">
        <f t="shared" si="2"/>
        <v>3.5672222222222225</v>
      </c>
      <c r="N41" s="259">
        <f t="shared" si="3"/>
        <v>99.52518294504182</v>
      </c>
      <c r="O41" s="259">
        <f t="shared" si="4"/>
        <v>99.520534647550775</v>
      </c>
      <c r="P41" s="260">
        <f t="shared" si="5"/>
        <v>47.627777777777787</v>
      </c>
      <c r="Q41" s="259">
        <f t="shared" si="6"/>
        <v>9.5255555555555578</v>
      </c>
      <c r="R41" s="259">
        <f t="shared" si="7"/>
        <v>98.774268219832734</v>
      </c>
      <c r="S41" s="259">
        <f t="shared" si="8"/>
        <v>98.719683393070497</v>
      </c>
    </row>
    <row r="42" spans="1:19" s="71" customFormat="1" ht="27.75" customHeight="1" x14ac:dyDescent="0.25">
      <c r="A42" s="242">
        <v>34</v>
      </c>
      <c r="B42" s="242" t="s">
        <v>83</v>
      </c>
      <c r="C42" s="247">
        <v>1</v>
      </c>
      <c r="D42" s="242">
        <v>1</v>
      </c>
      <c r="E42" s="268">
        <v>22</v>
      </c>
      <c r="F42" s="243">
        <v>0.3888888888888889</v>
      </c>
      <c r="G42" s="243">
        <f>'FEB-2020 II '!G42+F42</f>
        <v>2.291666666666667</v>
      </c>
      <c r="H42" s="243">
        <v>1.3888888888888888E-2</v>
      </c>
      <c r="I42" s="243">
        <v>2.0833333333333332E-2</v>
      </c>
      <c r="J42" s="243">
        <f t="shared" si="0"/>
        <v>3.4722222222222224E-2</v>
      </c>
      <c r="K42" s="258">
        <f>'FEB-2020 II '!K42+J42</f>
        <v>5.9583333333333339</v>
      </c>
      <c r="L42" s="289">
        <f t="shared" si="1"/>
        <v>0.4236111111111111</v>
      </c>
      <c r="M42" s="259">
        <f t="shared" si="2"/>
        <v>0.4236111111111111</v>
      </c>
      <c r="N42" s="259">
        <f t="shared" si="3"/>
        <v>99.995333034647558</v>
      </c>
      <c r="O42" s="259">
        <f t="shared" si="4"/>
        <v>99.943063022700116</v>
      </c>
      <c r="P42" s="260">
        <f t="shared" si="5"/>
        <v>8.25</v>
      </c>
      <c r="Q42" s="259">
        <f t="shared" si="6"/>
        <v>8.25</v>
      </c>
      <c r="R42" s="259">
        <f t="shared" si="7"/>
        <v>99.199148745519707</v>
      </c>
      <c r="S42" s="259">
        <f t="shared" si="8"/>
        <v>98.891129032258064</v>
      </c>
    </row>
    <row r="43" spans="1:19" s="71" customFormat="1" ht="27.75" customHeight="1" x14ac:dyDescent="0.25">
      <c r="A43" s="242">
        <v>35</v>
      </c>
      <c r="B43" s="242" t="s">
        <v>84</v>
      </c>
      <c r="C43" s="247">
        <v>1</v>
      </c>
      <c r="D43" s="242">
        <v>1</v>
      </c>
      <c r="E43" s="268">
        <v>76</v>
      </c>
      <c r="F43" s="243">
        <v>9.5138888888888884E-2</v>
      </c>
      <c r="G43" s="243">
        <f>'FEB-2020 II '!G43+F43</f>
        <v>1.175</v>
      </c>
      <c r="H43" s="243">
        <v>1.2652777777777777</v>
      </c>
      <c r="I43" s="243">
        <v>0.21249999999999999</v>
      </c>
      <c r="J43" s="243">
        <f t="shared" si="0"/>
        <v>1.4777777777777776</v>
      </c>
      <c r="K43" s="258">
        <f>'FEB-2020 II '!K43+J43</f>
        <v>19.331250000000001</v>
      </c>
      <c r="L43" s="289">
        <f t="shared" si="1"/>
        <v>1.5729166666666665</v>
      </c>
      <c r="M43" s="259">
        <f t="shared" si="2"/>
        <v>1.5729166666666665</v>
      </c>
      <c r="N43" s="259">
        <f t="shared" si="3"/>
        <v>99.801373954599754</v>
      </c>
      <c r="O43" s="259">
        <f t="shared" si="4"/>
        <v>99.788586469534053</v>
      </c>
      <c r="P43" s="260">
        <f t="shared" si="5"/>
        <v>20.506250000000001</v>
      </c>
      <c r="Q43" s="259">
        <f t="shared" si="6"/>
        <v>20.506250000000001</v>
      </c>
      <c r="R43" s="259">
        <f t="shared" si="7"/>
        <v>97.401713709677423</v>
      </c>
      <c r="S43" s="259">
        <f t="shared" si="8"/>
        <v>97.243783602150543</v>
      </c>
    </row>
    <row r="44" spans="1:19" s="71" customFormat="1" ht="27.75" customHeight="1" x14ac:dyDescent="0.25">
      <c r="A44" s="242">
        <v>36</v>
      </c>
      <c r="B44" s="242" t="s">
        <v>85</v>
      </c>
      <c r="C44" s="247">
        <v>1</v>
      </c>
      <c r="D44" s="242">
        <v>1</v>
      </c>
      <c r="E44" s="268">
        <v>80</v>
      </c>
      <c r="F44" s="243">
        <v>0.26250000000000051</v>
      </c>
      <c r="G44" s="243">
        <f>'FEB-2020 II '!G44+F44</f>
        <v>2.7111111111111112</v>
      </c>
      <c r="H44" s="243">
        <v>0.64930555555555602</v>
      </c>
      <c r="I44" s="243">
        <v>0.125</v>
      </c>
      <c r="J44" s="243">
        <f t="shared" si="0"/>
        <v>0.77430555555555602</v>
      </c>
      <c r="K44" s="258">
        <f>'FEB-2020 II '!K44+J44</f>
        <v>8.5798611111111107</v>
      </c>
      <c r="L44" s="289">
        <f t="shared" si="1"/>
        <v>1.0368055555555564</v>
      </c>
      <c r="M44" s="259">
        <f t="shared" si="2"/>
        <v>1.0368055555555564</v>
      </c>
      <c r="N44" s="259">
        <f t="shared" si="3"/>
        <v>99.895926672640385</v>
      </c>
      <c r="O44" s="259">
        <f t="shared" si="4"/>
        <v>99.860644414575859</v>
      </c>
      <c r="P44" s="260">
        <f t="shared" si="5"/>
        <v>11.290972222222223</v>
      </c>
      <c r="Q44" s="259">
        <f t="shared" si="6"/>
        <v>11.290972222222223</v>
      </c>
      <c r="R44" s="259">
        <f t="shared" si="7"/>
        <v>98.84679286140981</v>
      </c>
      <c r="S44" s="259">
        <f t="shared" si="8"/>
        <v>98.482396206690566</v>
      </c>
    </row>
    <row r="45" spans="1:19" s="71" customFormat="1" ht="27.75" customHeight="1" x14ac:dyDescent="0.25">
      <c r="A45" s="242">
        <v>37</v>
      </c>
      <c r="B45" s="242" t="s">
        <v>86</v>
      </c>
      <c r="C45" s="244">
        <v>3</v>
      </c>
      <c r="D45" s="242">
        <v>3</v>
      </c>
      <c r="E45" s="268">
        <v>147</v>
      </c>
      <c r="F45" s="243">
        <v>2.7777777777777776E-2</v>
      </c>
      <c r="G45" s="243">
        <f>'FEB-2020 II '!G45+F45</f>
        <v>0.68055555555555558</v>
      </c>
      <c r="H45" s="243">
        <v>1.3888888888888888</v>
      </c>
      <c r="I45" s="243">
        <v>5.5416666666666679</v>
      </c>
      <c r="J45" s="243">
        <f t="shared" si="0"/>
        <v>6.9305555555555571</v>
      </c>
      <c r="K45" s="258">
        <f>'FEB-2020 II '!K45+J45</f>
        <v>37.440972222222229</v>
      </c>
      <c r="L45" s="289">
        <f t="shared" si="1"/>
        <v>6.9583333333333348</v>
      </c>
      <c r="M45" s="259">
        <f t="shared" si="2"/>
        <v>2.3194444444444451</v>
      </c>
      <c r="N45" s="259">
        <f t="shared" si="3"/>
        <v>99.689491238550374</v>
      </c>
      <c r="O45" s="259">
        <f t="shared" si="4"/>
        <v>99.688246714456383</v>
      </c>
      <c r="P45" s="260">
        <f t="shared" si="5"/>
        <v>38.121527777777786</v>
      </c>
      <c r="Q45" s="259">
        <f t="shared" si="6"/>
        <v>12.707175925925929</v>
      </c>
      <c r="R45" s="259">
        <f t="shared" si="7"/>
        <v>98.322537086818002</v>
      </c>
      <c r="S45" s="259">
        <f t="shared" si="8"/>
        <v>98.292046246515326</v>
      </c>
    </row>
    <row r="46" spans="1:19" s="71" customFormat="1" ht="27.75" customHeight="1" x14ac:dyDescent="0.25">
      <c r="A46" s="242">
        <v>38</v>
      </c>
      <c r="B46" s="242" t="s">
        <v>87</v>
      </c>
      <c r="C46" s="244">
        <v>4</v>
      </c>
      <c r="D46" s="242">
        <v>4</v>
      </c>
      <c r="E46" s="268">
        <v>150</v>
      </c>
      <c r="F46" s="243">
        <v>0.70833333333333337</v>
      </c>
      <c r="G46" s="243">
        <f>'FEB-2020 II '!G46+F46</f>
        <v>7.7073842592592587</v>
      </c>
      <c r="H46" s="243">
        <v>3.1736111111111112</v>
      </c>
      <c r="I46" s="243">
        <v>0.3298611111111111</v>
      </c>
      <c r="J46" s="243">
        <f t="shared" si="0"/>
        <v>3.5034722222222223</v>
      </c>
      <c r="K46" s="258">
        <f>'FEB-2020 II '!K46+J46</f>
        <v>38.777083333333337</v>
      </c>
      <c r="L46" s="289">
        <f t="shared" si="1"/>
        <v>4.2118055555555554</v>
      </c>
      <c r="M46" s="259">
        <f t="shared" si="2"/>
        <v>1.0529513888888888</v>
      </c>
      <c r="N46" s="259">
        <f t="shared" si="3"/>
        <v>99.882275798984466</v>
      </c>
      <c r="O46" s="259">
        <f t="shared" si="4"/>
        <v>99.858474275686973</v>
      </c>
      <c r="P46" s="260">
        <f t="shared" si="5"/>
        <v>46.484467592592594</v>
      </c>
      <c r="Q46" s="259">
        <f t="shared" si="6"/>
        <v>11.621116898148149</v>
      </c>
      <c r="R46" s="259">
        <f t="shared" si="7"/>
        <v>98.697006608422939</v>
      </c>
      <c r="S46" s="259">
        <f t="shared" si="8"/>
        <v>98.438021922291938</v>
      </c>
    </row>
    <row r="47" spans="1:19" s="71" customFormat="1" ht="27.75" customHeight="1" x14ac:dyDescent="0.25">
      <c r="A47" s="242">
        <v>39</v>
      </c>
      <c r="B47" s="242" t="s">
        <v>88</v>
      </c>
      <c r="C47" s="247">
        <v>23</v>
      </c>
      <c r="D47" s="11">
        <v>23</v>
      </c>
      <c r="E47" s="19">
        <v>1020</v>
      </c>
      <c r="F47" s="243">
        <v>1.9347222222222225</v>
      </c>
      <c r="G47" s="243">
        <f>'FEB-2020 II '!G47+F47</f>
        <v>47.354398148148142</v>
      </c>
      <c r="H47" s="243">
        <v>12.361111111111112</v>
      </c>
      <c r="I47" s="243">
        <v>6.7256944444444438</v>
      </c>
      <c r="J47" s="243">
        <f t="shared" si="0"/>
        <v>19.086805555555557</v>
      </c>
      <c r="K47" s="258">
        <f>'FEB-2020 II '!K47+J47</f>
        <v>555.95902777777792</v>
      </c>
      <c r="L47" s="289">
        <f t="shared" si="1"/>
        <v>21.021527777777781</v>
      </c>
      <c r="M47" s="259">
        <f t="shared" si="2"/>
        <v>0.9139794685990339</v>
      </c>
      <c r="N47" s="259">
        <f t="shared" si="3"/>
        <v>99.888459528076467</v>
      </c>
      <c r="O47" s="259">
        <f t="shared" si="4"/>
        <v>99.877153297231303</v>
      </c>
      <c r="P47" s="260">
        <f t="shared" si="5"/>
        <v>603.31342592592603</v>
      </c>
      <c r="Q47" s="259">
        <f t="shared" si="6"/>
        <v>26.231018518518521</v>
      </c>
      <c r="R47" s="259">
        <f t="shared" si="7"/>
        <v>96.751057574931167</v>
      </c>
      <c r="S47" s="259">
        <f t="shared" si="8"/>
        <v>96.474325467941043</v>
      </c>
    </row>
    <row r="48" spans="1:19" s="71" customFormat="1" ht="27.75" customHeight="1" x14ac:dyDescent="0.25">
      <c r="A48" s="242">
        <v>40</v>
      </c>
      <c r="B48" s="242" t="s">
        <v>89</v>
      </c>
      <c r="C48" s="247">
        <v>8</v>
      </c>
      <c r="D48" s="11">
        <v>8</v>
      </c>
      <c r="E48" s="19">
        <v>267</v>
      </c>
      <c r="F48" s="243">
        <v>0.66736111111111107</v>
      </c>
      <c r="G48" s="243">
        <f>'FEB-2020 II '!G48+F48</f>
        <v>21.662500000000001</v>
      </c>
      <c r="H48" s="243">
        <v>2.6131944444444444</v>
      </c>
      <c r="I48" s="243">
        <v>2.963888888888889</v>
      </c>
      <c r="J48" s="243">
        <f t="shared" si="0"/>
        <v>5.5770833333333334</v>
      </c>
      <c r="K48" s="258">
        <f>'FEB-2020 II '!K48+J48</f>
        <v>116.97916666666667</v>
      </c>
      <c r="L48" s="289">
        <f t="shared" si="1"/>
        <v>6.2444444444444445</v>
      </c>
      <c r="M48" s="259">
        <f t="shared" si="2"/>
        <v>0.78055555555555556</v>
      </c>
      <c r="N48" s="259">
        <f t="shared" si="3"/>
        <v>99.906299003136198</v>
      </c>
      <c r="O48" s="259">
        <f t="shared" si="4"/>
        <v>99.895086618876945</v>
      </c>
      <c r="P48" s="260">
        <f t="shared" si="5"/>
        <v>138.64166666666668</v>
      </c>
      <c r="Q48" s="259">
        <f t="shared" si="6"/>
        <v>17.330208333333335</v>
      </c>
      <c r="R48" s="259">
        <f t="shared" si="7"/>
        <v>98.034624215949819</v>
      </c>
      <c r="S48" s="259">
        <f t="shared" si="8"/>
        <v>97.670670922939081</v>
      </c>
    </row>
    <row r="49" spans="1:19" s="71" customFormat="1" ht="27.75" customHeight="1" x14ac:dyDescent="0.25">
      <c r="A49" s="242">
        <v>41</v>
      </c>
      <c r="B49" s="242" t="s">
        <v>90</v>
      </c>
      <c r="C49" s="355">
        <v>12</v>
      </c>
      <c r="D49" s="11">
        <v>12</v>
      </c>
      <c r="E49" s="19">
        <v>334</v>
      </c>
      <c r="F49" s="243">
        <v>2.4277777777777776</v>
      </c>
      <c r="G49" s="243">
        <f>'FEB-2020 II '!G49+F49</f>
        <v>36.201388888888886</v>
      </c>
      <c r="H49" s="243">
        <v>13.661805555555555</v>
      </c>
      <c r="I49" s="243">
        <v>10.05486111111111</v>
      </c>
      <c r="J49" s="243">
        <f t="shared" si="0"/>
        <v>23.716666666666665</v>
      </c>
      <c r="K49" s="258">
        <f>'FEB-2020 II '!K49+J49</f>
        <v>162.40902777777777</v>
      </c>
      <c r="L49" s="289">
        <f t="shared" si="1"/>
        <v>26.144444444444442</v>
      </c>
      <c r="M49" s="259">
        <f t="shared" si="2"/>
        <v>2.1787037037037034</v>
      </c>
      <c r="N49" s="259">
        <f t="shared" si="3"/>
        <v>99.734356332138589</v>
      </c>
      <c r="O49" s="259">
        <f t="shared" si="4"/>
        <v>99.707163480684997</v>
      </c>
      <c r="P49" s="260">
        <f t="shared" si="5"/>
        <v>198.61041666666665</v>
      </c>
      <c r="Q49" s="259">
        <f t="shared" si="6"/>
        <v>16.550868055555554</v>
      </c>
      <c r="R49" s="259">
        <f t="shared" si="7"/>
        <v>98.180902466646756</v>
      </c>
      <c r="S49" s="259">
        <f t="shared" si="8"/>
        <v>97.775420960274801</v>
      </c>
    </row>
    <row r="50" spans="1:19" s="103" customFormat="1" ht="27.75" customHeight="1" x14ac:dyDescent="0.25">
      <c r="A50" s="256"/>
      <c r="B50" s="257" t="s">
        <v>91</v>
      </c>
      <c r="C50" s="271">
        <f t="shared" ref="C50:I50" si="9">SUM(C8:C49)</f>
        <v>171</v>
      </c>
      <c r="D50" s="271">
        <f>SUM(D8:D49)</f>
        <v>171</v>
      </c>
      <c r="E50" s="271">
        <f t="shared" si="9"/>
        <v>6563</v>
      </c>
      <c r="F50" s="272">
        <f t="shared" si="9"/>
        <v>13.830555555555559</v>
      </c>
      <c r="G50" s="332">
        <f t="shared" si="9"/>
        <v>219.17695426245209</v>
      </c>
      <c r="H50" s="272">
        <f t="shared" si="9"/>
        <v>103.04583333333335</v>
      </c>
      <c r="I50" s="272">
        <f t="shared" si="9"/>
        <v>69.372916666666669</v>
      </c>
      <c r="J50" s="272">
        <f>SUM(J8:J49)</f>
        <v>172.41875000000002</v>
      </c>
      <c r="K50" s="332">
        <f>SUM(K8:K49)</f>
        <v>2435.7099722222224</v>
      </c>
      <c r="L50" s="332">
        <f>SUM(L8:L49)</f>
        <v>186.24930555555554</v>
      </c>
      <c r="M50" s="332">
        <f>L50/C50</f>
        <v>1.089177225471085</v>
      </c>
      <c r="N50" s="333">
        <f>+((C50*24*31)-J50)/(C50*24*31)*100</f>
        <v>99.864476238759977</v>
      </c>
      <c r="O50" s="332">
        <f>+((C50*24*31)-L50)/(C50*24*31)*100</f>
        <v>99.853605211630239</v>
      </c>
      <c r="P50" s="334">
        <f t="shared" si="5"/>
        <v>2654.8869264846744</v>
      </c>
      <c r="Q50" s="332">
        <f t="shared" si="6"/>
        <v>15.52565454084605</v>
      </c>
      <c r="R50" s="333">
        <f>+((C50*24*31)-K50)/(C50*24*31)*100</f>
        <v>98.085494897014541</v>
      </c>
      <c r="S50" s="333">
        <f>+((C50*24*31)-(G50+K50))*100/(C50*24*31)</f>
        <v>97.913218475692744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308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  <row r="56" spans="1:19" x14ac:dyDescent="0.25">
      <c r="E56" s="243">
        <v>2.6388888888888889E-2</v>
      </c>
      <c r="G56" s="243">
        <f>+F56</f>
        <v>0</v>
      </c>
    </row>
    <row r="57" spans="1:19" x14ac:dyDescent="0.25">
      <c r="E57" s="243">
        <v>1.2570023148148148</v>
      </c>
      <c r="G57" s="243" t="s">
        <v>291</v>
      </c>
      <c r="I57" s="350">
        <f>H57/29</f>
        <v>0</v>
      </c>
    </row>
    <row r="58" spans="1:19" x14ac:dyDescent="0.25">
      <c r="E58" s="243">
        <v>0.30555555555555552</v>
      </c>
      <c r="G58" s="243">
        <f>+F58</f>
        <v>0</v>
      </c>
      <c r="I58" s="243">
        <v>0.95675287356321836</v>
      </c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38"/>
  <sheetViews>
    <sheetView view="pageBreakPreview" zoomScale="60" zoomScaleNormal="130" workbookViewId="0">
      <selection activeCell="K9" sqref="K9"/>
    </sheetView>
  </sheetViews>
  <sheetFormatPr defaultRowHeight="15.75" x14ac:dyDescent="0.25"/>
  <cols>
    <col min="1" max="1" width="4.5703125" style="105" customWidth="1"/>
    <col min="2" max="2" width="16" style="104" customWidth="1"/>
    <col min="3" max="3" width="15.28515625" style="104" customWidth="1"/>
    <col min="4" max="4" width="10.85546875" style="104" customWidth="1"/>
    <col min="5" max="5" width="12.28515625" style="108" customWidth="1"/>
    <col min="6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4.2851562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6" s="53" customFormat="1" ht="55.5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6" s="53" customFormat="1" ht="23.25" x14ac:dyDescent="0.35">
      <c r="A2" s="384" t="s">
        <v>94</v>
      </c>
      <c r="B2" s="384"/>
      <c r="C2" s="384"/>
      <c r="D2" s="353"/>
      <c r="E2" s="57"/>
      <c r="F2" s="57"/>
      <c r="G2" s="57"/>
      <c r="H2" s="57"/>
      <c r="I2" s="57"/>
      <c r="J2" s="353"/>
      <c r="K2" s="353"/>
      <c r="L2" s="353"/>
      <c r="M2" s="353"/>
      <c r="N2" s="353"/>
      <c r="O2" s="353"/>
      <c r="P2" s="353"/>
      <c r="Q2" s="385" t="s">
        <v>95</v>
      </c>
      <c r="R2" s="385"/>
      <c r="S2" s="385"/>
    </row>
    <row r="3" spans="1:26" s="53" customFormat="1" ht="72.75" customHeight="1" x14ac:dyDescent="0.35">
      <c r="A3" s="404" t="s">
        <v>305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U3" s="53">
        <v>155</v>
      </c>
      <c r="V3" s="53">
        <v>8885</v>
      </c>
      <c r="W3" s="53">
        <v>54.15625</v>
      </c>
      <c r="X3" s="53" t="s">
        <v>241</v>
      </c>
      <c r="Y3" s="53">
        <v>158.44722222222222</v>
      </c>
      <c r="Z3" s="53">
        <v>86.530555555555551</v>
      </c>
    </row>
    <row r="4" spans="1:26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306</v>
      </c>
      <c r="F4" s="374" t="s">
        <v>302</v>
      </c>
      <c r="G4" s="374" t="s">
        <v>166</v>
      </c>
      <c r="H4" s="378" t="s">
        <v>309</v>
      </c>
      <c r="I4" s="378"/>
      <c r="J4" s="378"/>
      <c r="K4" s="379" t="s">
        <v>169</v>
      </c>
      <c r="L4" s="373" t="s">
        <v>307</v>
      </c>
      <c r="M4" s="373"/>
      <c r="N4" s="373"/>
      <c r="O4" s="373"/>
      <c r="P4" s="373" t="s">
        <v>10</v>
      </c>
      <c r="Q4" s="373"/>
      <c r="R4" s="373"/>
      <c r="S4" s="373"/>
    </row>
    <row r="5" spans="1:26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6" s="6" customFormat="1" ht="101.25" customHeight="1" x14ac:dyDescent="0.25">
      <c r="A6" s="373"/>
      <c r="B6" s="373"/>
      <c r="C6" s="376"/>
      <c r="D6" s="373"/>
      <c r="E6" s="376"/>
      <c r="F6" s="376"/>
      <c r="G6" s="376"/>
      <c r="H6" s="351" t="s">
        <v>18</v>
      </c>
      <c r="I6" s="351" t="s">
        <v>19</v>
      </c>
      <c r="J6" s="351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6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6" s="71" customFormat="1" ht="39.75" customHeight="1" x14ac:dyDescent="0.25">
      <c r="A8" s="65">
        <v>1</v>
      </c>
      <c r="B8" s="65" t="s">
        <v>98</v>
      </c>
      <c r="C8" s="227">
        <v>163</v>
      </c>
      <c r="D8" s="227">
        <v>163</v>
      </c>
      <c r="E8" s="198">
        <v>9179</v>
      </c>
      <c r="F8" s="67">
        <v>7.8472222222222221E-2</v>
      </c>
      <c r="G8" s="67">
        <f>'FEB-2020 III'!G8+F8</f>
        <v>3.410416666666666</v>
      </c>
      <c r="H8" s="67">
        <v>126.96402777777779</v>
      </c>
      <c r="I8" s="67">
        <v>80.403333333333336</v>
      </c>
      <c r="J8" s="112">
        <f>H8+I8</f>
        <v>207.36736111111111</v>
      </c>
      <c r="K8" s="112">
        <f>'FEB-2020 III'!K8+J8</f>
        <v>3307.7878009259266</v>
      </c>
      <c r="L8" s="233">
        <f>+F8+J8</f>
        <v>207.44583333333333</v>
      </c>
      <c r="M8" s="238">
        <f>L8/C8</f>
        <v>1.2726738241308793</v>
      </c>
      <c r="N8" s="238">
        <f>+((C8*24*29)-J8)/(C8*24*29)*100</f>
        <v>99.817213735710524</v>
      </c>
      <c r="O8" s="238">
        <f>+((C8*24*29)-L8)/(C8*24*29)*100</f>
        <v>99.817144565498438</v>
      </c>
      <c r="P8" s="112">
        <f>+G8+K8</f>
        <v>3311.1982175925932</v>
      </c>
      <c r="Q8" s="238">
        <f>P8/C8</f>
        <v>20.314099494433087</v>
      </c>
      <c r="R8" s="238">
        <f>+((C8*24*29)-K8)/(C8*24*29)*100</f>
        <v>97.084313693563629</v>
      </c>
      <c r="S8" s="238">
        <f>+((C8*24*29)-(G8+K8))*100/(C8*24*29)</f>
        <v>97.081307543903293</v>
      </c>
      <c r="U8" s="71">
        <v>153</v>
      </c>
      <c r="V8" s="71">
        <v>15184</v>
      </c>
      <c r="W8" s="71">
        <v>101.60416666666667</v>
      </c>
      <c r="X8" s="71">
        <v>387.28055555555557</v>
      </c>
      <c r="Y8" s="71">
        <v>242.80138888888891</v>
      </c>
      <c r="Z8" s="71" t="s">
        <v>210</v>
      </c>
    </row>
    <row r="9" spans="1:26" s="71" customFormat="1" ht="39.75" customHeight="1" x14ac:dyDescent="0.25">
      <c r="A9" s="65">
        <v>2</v>
      </c>
      <c r="B9" s="65" t="s">
        <v>99</v>
      </c>
      <c r="C9" s="198">
        <v>82</v>
      </c>
      <c r="D9" s="198">
        <v>82</v>
      </c>
      <c r="E9" s="198">
        <v>4886</v>
      </c>
      <c r="F9" s="67">
        <v>0.38541666666666663</v>
      </c>
      <c r="G9" s="67">
        <f>'FEB-2020 III'!G9+F9</f>
        <v>22.262500000000003</v>
      </c>
      <c r="H9" s="67">
        <v>88.252083333333317</v>
      </c>
      <c r="I9" s="67">
        <v>50.577083333333327</v>
      </c>
      <c r="J9" s="112">
        <f t="shared" ref="J9:J20" si="0">H9+I9</f>
        <v>138.82916666666665</v>
      </c>
      <c r="K9" s="112">
        <f>'FEB-2020 III'!K9+J9</f>
        <v>2673.1194444444445</v>
      </c>
      <c r="L9" s="233">
        <f t="shared" ref="L9:L21" si="1">+F9+J9</f>
        <v>139.21458333333331</v>
      </c>
      <c r="M9" s="238">
        <f t="shared" ref="M9:M21" si="2">L9/C9</f>
        <v>1.6977388211382112</v>
      </c>
      <c r="N9" s="238">
        <f t="shared" ref="N9:N20" si="3">+((C9*24*29)-J9)/(C9*24*29)*100</f>
        <v>99.756747325016349</v>
      </c>
      <c r="O9" s="238">
        <f t="shared" ref="O9:O20" si="4">+((C9*24*29)-L9)/(C9*24*29)*100</f>
        <v>99.756072008457153</v>
      </c>
      <c r="P9" s="112">
        <f t="shared" ref="P9:P21" si="5">+G9+K9</f>
        <v>2695.3819444444443</v>
      </c>
      <c r="Q9" s="238">
        <f t="shared" ref="Q9:Q21" si="6">P9/C9</f>
        <v>32.870511517615178</v>
      </c>
      <c r="R9" s="238">
        <f t="shared" ref="R9:R20" si="7">+((C9*24*29)-K9)/(C9*24*29)*100</f>
        <v>95.316233101267798</v>
      </c>
      <c r="S9" s="238">
        <f t="shared" ref="S9:S20" si="8">+((C9*24*29)-(G9+K9))*100/(C9*24*29)</f>
        <v>95.277225356664474</v>
      </c>
      <c r="U9" s="71">
        <v>80</v>
      </c>
      <c r="V9" s="71">
        <v>80</v>
      </c>
    </row>
    <row r="10" spans="1:26" s="71" customFormat="1" ht="39.75" customHeight="1" x14ac:dyDescent="0.25">
      <c r="A10" s="65">
        <v>3</v>
      </c>
      <c r="B10" s="115" t="s">
        <v>100</v>
      </c>
      <c r="C10" s="227">
        <v>37</v>
      </c>
      <c r="D10" s="347">
        <v>37</v>
      </c>
      <c r="E10" s="198">
        <v>1088</v>
      </c>
      <c r="F10" s="67">
        <v>0</v>
      </c>
      <c r="G10" s="67">
        <f>'FEB-2020 III'!G10+F10</f>
        <v>0.12291666666666667</v>
      </c>
      <c r="H10" s="67">
        <v>40.077083333333334</v>
      </c>
      <c r="I10" s="67">
        <v>16.099999999999998</v>
      </c>
      <c r="J10" s="112">
        <f t="shared" si="0"/>
        <v>56.177083333333329</v>
      </c>
      <c r="K10" s="112">
        <f>'FEB-2020 III'!K10+J10</f>
        <v>800.36666666666656</v>
      </c>
      <c r="L10" s="233">
        <f t="shared" si="1"/>
        <v>56.177083333333329</v>
      </c>
      <c r="M10" s="238">
        <f t="shared" si="2"/>
        <v>1.5182995495495495</v>
      </c>
      <c r="N10" s="238">
        <f t="shared" si="3"/>
        <v>99.781853512995752</v>
      </c>
      <c r="O10" s="238">
        <f t="shared" si="4"/>
        <v>99.781853512995752</v>
      </c>
      <c r="P10" s="112">
        <f t="shared" si="5"/>
        <v>800.48958333333326</v>
      </c>
      <c r="Q10" s="238">
        <f t="shared" si="6"/>
        <v>21.634853603603602</v>
      </c>
      <c r="R10" s="238">
        <f t="shared" si="7"/>
        <v>96.892021331676517</v>
      </c>
      <c r="S10" s="238">
        <f t="shared" si="8"/>
        <v>96.891544022470754</v>
      </c>
      <c r="U10" s="71">
        <v>37</v>
      </c>
      <c r="V10" s="71">
        <v>37</v>
      </c>
      <c r="W10" s="71">
        <v>37</v>
      </c>
      <c r="X10" s="71">
        <v>27</v>
      </c>
    </row>
    <row r="11" spans="1:26" s="71" customFormat="1" ht="39.75" customHeight="1" x14ac:dyDescent="0.25">
      <c r="A11" s="65">
        <v>4</v>
      </c>
      <c r="B11" s="115" t="s">
        <v>101</v>
      </c>
      <c r="C11" s="227">
        <v>36</v>
      </c>
      <c r="D11" s="347">
        <v>36</v>
      </c>
      <c r="E11" s="198">
        <v>1326</v>
      </c>
      <c r="F11" s="67">
        <v>0</v>
      </c>
      <c r="G11" s="67">
        <f>'FEB-2020 III'!G11+F11</f>
        <v>0.14374999999999999</v>
      </c>
      <c r="H11" s="67">
        <v>35.02708333333333</v>
      </c>
      <c r="I11" s="67">
        <v>30.94027777777778</v>
      </c>
      <c r="J11" s="112">
        <f t="shared" si="0"/>
        <v>65.967361111111103</v>
      </c>
      <c r="K11" s="112">
        <f>'FEB-2020 III'!K11+J11</f>
        <v>922.3298611111112</v>
      </c>
      <c r="L11" s="233">
        <f t="shared" si="1"/>
        <v>65.967361111111103</v>
      </c>
      <c r="M11" s="238">
        <f t="shared" si="2"/>
        <v>1.8324266975308641</v>
      </c>
      <c r="N11" s="238">
        <f t="shared" si="3"/>
        <v>99.736720302078908</v>
      </c>
      <c r="O11" s="238">
        <f t="shared" si="4"/>
        <v>99.736720302078908</v>
      </c>
      <c r="P11" s="112">
        <f t="shared" si="5"/>
        <v>922.47361111111115</v>
      </c>
      <c r="Q11" s="238">
        <f t="shared" si="6"/>
        <v>25.624266975308643</v>
      </c>
      <c r="R11" s="238">
        <f t="shared" si="7"/>
        <v>96.318926160955016</v>
      </c>
      <c r="S11" s="238">
        <f t="shared" si="8"/>
        <v>96.318352446076346</v>
      </c>
      <c r="U11" s="71">
        <v>36</v>
      </c>
      <c r="V11" s="71">
        <v>36</v>
      </c>
      <c r="W11" s="71">
        <v>36</v>
      </c>
      <c r="X11" s="71">
        <v>29</v>
      </c>
    </row>
    <row r="12" spans="1:26" s="71" customFormat="1" ht="39.75" customHeight="1" x14ac:dyDescent="0.25">
      <c r="A12" s="65">
        <v>5</v>
      </c>
      <c r="B12" s="65" t="s">
        <v>34</v>
      </c>
      <c r="C12" s="229">
        <v>163</v>
      </c>
      <c r="D12" s="229">
        <v>163</v>
      </c>
      <c r="E12" s="230">
        <v>9499</v>
      </c>
      <c r="F12" s="67">
        <v>43.05694444444444</v>
      </c>
      <c r="G12" s="67">
        <f>'FEB-2020 III'!G12+F12</f>
        <v>492.47773606476335</v>
      </c>
      <c r="H12" s="67">
        <v>149.06874999999999</v>
      </c>
      <c r="I12" s="67">
        <v>103.30138888888888</v>
      </c>
      <c r="J12" s="112">
        <f t="shared" si="0"/>
        <v>252.37013888888887</v>
      </c>
      <c r="K12" s="112">
        <f>'FEB-2020 III'!K12+J12</f>
        <v>4245.993611111111</v>
      </c>
      <c r="L12" s="233">
        <f t="shared" si="1"/>
        <v>295.42708333333331</v>
      </c>
      <c r="M12" s="238">
        <f t="shared" si="2"/>
        <v>1.8124360940695294</v>
      </c>
      <c r="N12" s="238">
        <f t="shared" si="3"/>
        <v>99.777545537260337</v>
      </c>
      <c r="O12" s="238">
        <f t="shared" si="4"/>
        <v>99.739592515219897</v>
      </c>
      <c r="P12" s="112">
        <f t="shared" si="5"/>
        <v>4738.4713471758741</v>
      </c>
      <c r="Q12" s="238">
        <f t="shared" si="6"/>
        <v>29.070376363042172</v>
      </c>
      <c r="R12" s="238">
        <f t="shared" si="7"/>
        <v>96.25732175876955</v>
      </c>
      <c r="S12" s="238">
        <f t="shared" si="8"/>
        <v>95.823221786919234</v>
      </c>
      <c r="U12" s="71">
        <v>146</v>
      </c>
      <c r="V12" s="71">
        <v>146</v>
      </c>
    </row>
    <row r="13" spans="1:26" s="71" customFormat="1" ht="39.75" customHeight="1" x14ac:dyDescent="0.25">
      <c r="A13" s="65">
        <v>6</v>
      </c>
      <c r="B13" s="65" t="s">
        <v>35</v>
      </c>
      <c r="C13" s="229">
        <v>129</v>
      </c>
      <c r="D13" s="229">
        <v>129</v>
      </c>
      <c r="E13" s="230">
        <v>9314</v>
      </c>
      <c r="F13" s="67">
        <v>0</v>
      </c>
      <c r="G13" s="67">
        <f>'FEB-2020 III'!G13+F13</f>
        <v>0.8520833333333333</v>
      </c>
      <c r="H13" s="67">
        <v>111.640972222222</v>
      </c>
      <c r="I13" s="67">
        <v>167.875</v>
      </c>
      <c r="J13" s="112">
        <f t="shared" si="0"/>
        <v>279.51597222222199</v>
      </c>
      <c r="K13" s="112">
        <f>'FEB-2020 III'!K13+J13</f>
        <v>3076.7694444444442</v>
      </c>
      <c r="L13" s="233">
        <f t="shared" si="1"/>
        <v>279.51597222222199</v>
      </c>
      <c r="M13" s="238">
        <f t="shared" si="2"/>
        <v>2.1667904823428059</v>
      </c>
      <c r="N13" s="238">
        <f t="shared" si="3"/>
        <v>99.688679528399021</v>
      </c>
      <c r="O13" s="238">
        <f t="shared" si="4"/>
        <v>99.688679528399021</v>
      </c>
      <c r="P13" s="112">
        <f t="shared" si="5"/>
        <v>3077.6215277777774</v>
      </c>
      <c r="Q13" s="238">
        <f t="shared" si="6"/>
        <v>23.857531223083544</v>
      </c>
      <c r="R13" s="238">
        <f t="shared" si="7"/>
        <v>96.573142826734767</v>
      </c>
      <c r="S13" s="238">
        <f t="shared" si="8"/>
        <v>96.572193789786837</v>
      </c>
      <c r="U13" s="71">
        <v>129</v>
      </c>
      <c r="V13" s="71">
        <v>129</v>
      </c>
      <c r="W13" s="71">
        <v>84581.34</v>
      </c>
    </row>
    <row r="14" spans="1:26" s="71" customFormat="1" ht="39.75" customHeight="1" x14ac:dyDescent="0.25">
      <c r="A14" s="65">
        <v>7</v>
      </c>
      <c r="B14" s="65" t="s">
        <v>79</v>
      </c>
      <c r="C14" s="229">
        <v>99</v>
      </c>
      <c r="D14" s="229">
        <v>99</v>
      </c>
      <c r="E14" s="230">
        <v>4322</v>
      </c>
      <c r="F14" s="67">
        <v>0.14930555555555555</v>
      </c>
      <c r="G14" s="67">
        <f>'FEB-2020 III'!G14+F14</f>
        <v>14.581250000000002</v>
      </c>
      <c r="H14" s="67">
        <v>78.654166666666669</v>
      </c>
      <c r="I14" s="67">
        <v>44.581249999999997</v>
      </c>
      <c r="J14" s="112">
        <f t="shared" si="0"/>
        <v>123.23541666666667</v>
      </c>
      <c r="K14" s="112">
        <f>'FEB-2020 III'!K14+J14</f>
        <v>1717.7243055555557</v>
      </c>
      <c r="L14" s="233">
        <f t="shared" si="1"/>
        <v>123.38472222222222</v>
      </c>
      <c r="M14" s="238">
        <f t="shared" si="2"/>
        <v>1.2463103254769921</v>
      </c>
      <c r="N14" s="238">
        <f t="shared" si="3"/>
        <v>99.82114911084021</v>
      </c>
      <c r="O14" s="238">
        <f t="shared" si="4"/>
        <v>99.820932424500427</v>
      </c>
      <c r="P14" s="112">
        <f t="shared" si="5"/>
        <v>1732.3055555555557</v>
      </c>
      <c r="Q14" s="238">
        <f t="shared" si="6"/>
        <v>17.498035914702584</v>
      </c>
      <c r="R14" s="238">
        <f t="shared" si="7"/>
        <v>97.507076068797801</v>
      </c>
      <c r="S14" s="238">
        <f t="shared" si="8"/>
        <v>97.485914380071463</v>
      </c>
      <c r="U14" s="71">
        <v>100</v>
      </c>
      <c r="V14" s="71">
        <v>100</v>
      </c>
    </row>
    <row r="15" spans="1:26" s="71" customFormat="1" ht="39.75" customHeight="1" x14ac:dyDescent="0.25">
      <c r="A15" s="65">
        <v>8</v>
      </c>
      <c r="B15" s="65" t="s">
        <v>36</v>
      </c>
      <c r="C15" s="198">
        <v>127</v>
      </c>
      <c r="D15" s="198">
        <v>127</v>
      </c>
      <c r="E15" s="198">
        <v>4226</v>
      </c>
      <c r="F15" s="67">
        <v>0.14930555555555558</v>
      </c>
      <c r="G15" s="67">
        <f>'FEB-2020 III'!G15+F15</f>
        <v>22.764583333333334</v>
      </c>
      <c r="H15" s="67">
        <v>49.832638888888894</v>
      </c>
      <c r="I15" s="67">
        <v>30.831250000000004</v>
      </c>
      <c r="J15" s="112">
        <f t="shared" si="0"/>
        <v>80.663888888888891</v>
      </c>
      <c r="K15" s="112">
        <f>'FEB-2020 III'!K15+J15</f>
        <v>4322.6694444444447</v>
      </c>
      <c r="L15" s="233">
        <f t="shared" si="1"/>
        <v>80.813194444444449</v>
      </c>
      <c r="M15" s="238">
        <f t="shared" si="2"/>
        <v>0.63632436570428696</v>
      </c>
      <c r="N15" s="238">
        <f t="shared" si="3"/>
        <v>99.90874299836085</v>
      </c>
      <c r="O15" s="238">
        <f t="shared" si="4"/>
        <v>99.908574085387315</v>
      </c>
      <c r="P15" s="112">
        <f t="shared" si="5"/>
        <v>4345.4340277777783</v>
      </c>
      <c r="Q15" s="238">
        <f t="shared" si="6"/>
        <v>34.216015966754156</v>
      </c>
      <c r="R15" s="238">
        <f t="shared" si="7"/>
        <v>95.109659873693957</v>
      </c>
      <c r="S15" s="238">
        <f t="shared" si="8"/>
        <v>95.083905751903131</v>
      </c>
      <c r="U15" s="71">
        <v>126</v>
      </c>
      <c r="V15" s="71">
        <v>126</v>
      </c>
    </row>
    <row r="16" spans="1:26" s="71" customFormat="1" ht="39.75" customHeight="1" x14ac:dyDescent="0.25">
      <c r="A16" s="65">
        <v>9</v>
      </c>
      <c r="B16" s="65" t="s">
        <v>37</v>
      </c>
      <c r="C16" s="227">
        <v>189</v>
      </c>
      <c r="D16" s="227">
        <v>189</v>
      </c>
      <c r="E16" s="198">
        <v>1458</v>
      </c>
      <c r="F16" s="67">
        <v>13.9</v>
      </c>
      <c r="G16" s="67">
        <f>'FEB-2020 III'!G16+F16</f>
        <v>116.58150000000001</v>
      </c>
      <c r="H16" s="67">
        <v>40.1</v>
      </c>
      <c r="I16" s="67">
        <v>52.6</v>
      </c>
      <c r="J16" s="112">
        <f t="shared" si="0"/>
        <v>92.7</v>
      </c>
      <c r="K16" s="112">
        <f>'FEB-2020 III'!K16+J16</f>
        <v>1796.33</v>
      </c>
      <c r="L16" s="233">
        <f t="shared" si="1"/>
        <v>106.60000000000001</v>
      </c>
      <c r="M16" s="238">
        <f t="shared" si="2"/>
        <v>0.56402116402116409</v>
      </c>
      <c r="N16" s="238">
        <f t="shared" si="3"/>
        <v>99.929529282977541</v>
      </c>
      <c r="O16" s="238">
        <f t="shared" si="4"/>
        <v>99.918962476433734</v>
      </c>
      <c r="P16" s="112">
        <f t="shared" si="5"/>
        <v>1912.9114999999999</v>
      </c>
      <c r="Q16" s="238">
        <f t="shared" si="6"/>
        <v>10.121224867724868</v>
      </c>
      <c r="R16" s="238">
        <f t="shared" si="7"/>
        <v>98.634426503679379</v>
      </c>
      <c r="S16" s="238">
        <f t="shared" si="8"/>
        <v>98.545801024752166</v>
      </c>
      <c r="U16" s="71">
        <v>189</v>
      </c>
      <c r="V16" s="71">
        <v>189</v>
      </c>
    </row>
    <row r="17" spans="1:22" s="71" customFormat="1" ht="39.75" customHeight="1" x14ac:dyDescent="0.25">
      <c r="A17" s="65">
        <v>10</v>
      </c>
      <c r="B17" s="65" t="s">
        <v>38</v>
      </c>
      <c r="C17" s="227">
        <v>115</v>
      </c>
      <c r="D17" s="19">
        <v>115</v>
      </c>
      <c r="E17" s="19">
        <v>3560</v>
      </c>
      <c r="F17" s="67">
        <v>5.0298611111111109</v>
      </c>
      <c r="G17" s="67">
        <f>'FEB-2020 III'!G17+F17</f>
        <v>105.21828703703704</v>
      </c>
      <c r="H17" s="67">
        <v>67.863194444444446</v>
      </c>
      <c r="I17" s="67">
        <v>30.475694444444443</v>
      </c>
      <c r="J17" s="112">
        <f t="shared" si="0"/>
        <v>98.338888888888889</v>
      </c>
      <c r="K17" s="112">
        <f>'FEB-2020 III'!K17+J17</f>
        <v>1932.1923611111113</v>
      </c>
      <c r="L17" s="233">
        <f t="shared" si="1"/>
        <v>103.36875000000001</v>
      </c>
      <c r="M17" s="238">
        <f t="shared" si="2"/>
        <v>0.89885869565217391</v>
      </c>
      <c r="N17" s="238">
        <f t="shared" si="3"/>
        <v>99.877137819978898</v>
      </c>
      <c r="O17" s="238">
        <f t="shared" si="4"/>
        <v>99.870853635682167</v>
      </c>
      <c r="P17" s="112">
        <f t="shared" si="5"/>
        <v>2037.4106481481483</v>
      </c>
      <c r="Q17" s="238">
        <f t="shared" si="6"/>
        <v>17.716614331723029</v>
      </c>
      <c r="R17" s="238">
        <f t="shared" si="7"/>
        <v>97.585966565328448</v>
      </c>
      <c r="S17" s="238">
        <f t="shared" si="8"/>
        <v>97.454509435097265</v>
      </c>
      <c r="U17" s="71">
        <v>108</v>
      </c>
      <c r="V17" s="71">
        <v>108</v>
      </c>
    </row>
    <row r="18" spans="1:22" s="106" customFormat="1" ht="39.75" customHeight="1" x14ac:dyDescent="0.25">
      <c r="A18" s="65">
        <v>11</v>
      </c>
      <c r="B18" s="120" t="s">
        <v>102</v>
      </c>
      <c r="C18" s="232">
        <v>230</v>
      </c>
      <c r="D18" s="198">
        <v>230</v>
      </c>
      <c r="E18" s="232">
        <v>17053</v>
      </c>
      <c r="F18" s="67">
        <v>16.99583333333333</v>
      </c>
      <c r="G18" s="67">
        <f>'FEB-2020 III'!G18+F18</f>
        <v>157.88505787037045</v>
      </c>
      <c r="H18" s="67">
        <v>2471.5638888888893</v>
      </c>
      <c r="I18" s="67">
        <v>47.071527777777781</v>
      </c>
      <c r="J18" s="112">
        <f t="shared" si="0"/>
        <v>2518.635416666667</v>
      </c>
      <c r="K18" s="112">
        <f>'FEB-2020 III'!K18+J18</f>
        <v>28375.674363425929</v>
      </c>
      <c r="L18" s="233">
        <f t="shared" si="1"/>
        <v>2535.6312500000004</v>
      </c>
      <c r="M18" s="238">
        <f t="shared" si="2"/>
        <v>11.024483695652176</v>
      </c>
      <c r="N18" s="238">
        <f t="shared" si="3"/>
        <v>98.426639544810939</v>
      </c>
      <c r="O18" s="238">
        <f t="shared" si="4"/>
        <v>98.416022457521237</v>
      </c>
      <c r="P18" s="119">
        <f t="shared" si="5"/>
        <v>28533.559421296301</v>
      </c>
      <c r="Q18" s="238">
        <f t="shared" si="6"/>
        <v>124.0589540056361</v>
      </c>
      <c r="R18" s="238">
        <f t="shared" si="7"/>
        <v>82.274066489613986</v>
      </c>
      <c r="S18" s="238">
        <f t="shared" si="8"/>
        <v>82.175437642868388</v>
      </c>
      <c r="U18" s="106">
        <v>215</v>
      </c>
      <c r="V18" s="106">
        <v>215</v>
      </c>
    </row>
    <row r="19" spans="1:22" s="71" customFormat="1" ht="39.75" customHeight="1" x14ac:dyDescent="0.25">
      <c r="A19" s="65">
        <v>12</v>
      </c>
      <c r="B19" s="65" t="s">
        <v>103</v>
      </c>
      <c r="C19" s="198">
        <v>115</v>
      </c>
      <c r="D19" s="198">
        <v>115</v>
      </c>
      <c r="E19" s="232">
        <v>1265</v>
      </c>
      <c r="F19" s="67">
        <v>1.0729166666666667</v>
      </c>
      <c r="G19" s="67">
        <f>'FEB-2020 III'!G19+F19</f>
        <v>13.791666666666664</v>
      </c>
      <c r="H19" s="67">
        <v>21.350694444444443</v>
      </c>
      <c r="I19" s="67">
        <v>1.8986111111111112</v>
      </c>
      <c r="J19" s="112">
        <f t="shared" si="0"/>
        <v>23.249305555555555</v>
      </c>
      <c r="K19" s="112">
        <f>'FEB-2020 III'!K19+J19</f>
        <v>811.59791666666672</v>
      </c>
      <c r="L19" s="233">
        <f t="shared" si="1"/>
        <v>24.322222222222223</v>
      </c>
      <c r="M19" s="238">
        <f t="shared" si="2"/>
        <v>0.21149758454106279</v>
      </c>
      <c r="N19" s="238">
        <f t="shared" si="3"/>
        <v>99.970952891609755</v>
      </c>
      <c r="O19" s="238">
        <f t="shared" si="4"/>
        <v>99.969612416014215</v>
      </c>
      <c r="P19" s="112">
        <f t="shared" si="5"/>
        <v>825.38958333333335</v>
      </c>
      <c r="Q19" s="238">
        <f t="shared" si="6"/>
        <v>7.1773007246376812</v>
      </c>
      <c r="R19" s="238">
        <f t="shared" si="7"/>
        <v>98.98600959936698</v>
      </c>
      <c r="S19" s="238">
        <f t="shared" si="8"/>
        <v>98.968778631517566</v>
      </c>
      <c r="U19" s="71">
        <v>113</v>
      </c>
      <c r="V19" s="71">
        <v>113</v>
      </c>
    </row>
    <row r="20" spans="1:22" s="71" customFormat="1" ht="39.75" customHeight="1" x14ac:dyDescent="0.25">
      <c r="A20" s="65">
        <v>13</v>
      </c>
      <c r="B20" s="65" t="s">
        <v>69</v>
      </c>
      <c r="C20" s="227">
        <v>133</v>
      </c>
      <c r="D20" s="227">
        <v>133</v>
      </c>
      <c r="E20" s="198">
        <v>5896</v>
      </c>
      <c r="F20" s="67">
        <v>11.781249999999998</v>
      </c>
      <c r="G20" s="67">
        <f>'FEB-2020 III'!G20+F20</f>
        <v>123.52094907407407</v>
      </c>
      <c r="H20" s="67">
        <v>538.03402777777774</v>
      </c>
      <c r="I20" s="67">
        <v>45.852777777777774</v>
      </c>
      <c r="J20" s="112">
        <f t="shared" si="0"/>
        <v>583.8868055555555</v>
      </c>
      <c r="K20" s="112">
        <f>'FEB-2020 III'!K20+J20</f>
        <v>6363.2722222222237</v>
      </c>
      <c r="L20" s="233">
        <f t="shared" si="1"/>
        <v>595.6680555555555</v>
      </c>
      <c r="M20" s="238">
        <f t="shared" si="2"/>
        <v>4.4787071846282371</v>
      </c>
      <c r="N20" s="238">
        <f t="shared" si="3"/>
        <v>99.369234718741311</v>
      </c>
      <c r="O20" s="238">
        <f t="shared" si="4"/>
        <v>99.356507588415482</v>
      </c>
      <c r="P20" s="112">
        <f t="shared" si="5"/>
        <v>6486.7931712962982</v>
      </c>
      <c r="Q20" s="238">
        <f t="shared" si="6"/>
        <v>48.772880987190213</v>
      </c>
      <c r="R20" s="238">
        <f t="shared" si="7"/>
        <v>93.125840223163266</v>
      </c>
      <c r="S20" s="238">
        <f t="shared" si="8"/>
        <v>92.99240215701289</v>
      </c>
      <c r="U20" s="71">
        <v>126</v>
      </c>
      <c r="V20" s="71">
        <v>126</v>
      </c>
    </row>
    <row r="21" spans="1:22" s="103" customFormat="1" ht="27.75" customHeight="1" x14ac:dyDescent="0.25">
      <c r="A21" s="94"/>
      <c r="B21" s="95" t="s">
        <v>91</v>
      </c>
      <c r="C21" s="234">
        <f t="shared" ref="C21:I21" si="9">SUM(C8:C20)</f>
        <v>1618</v>
      </c>
      <c r="D21" s="234">
        <f t="shared" si="9"/>
        <v>1618</v>
      </c>
      <c r="E21" s="236">
        <f t="shared" si="9"/>
        <v>73072</v>
      </c>
      <c r="F21" s="235">
        <f t="shared" si="9"/>
        <v>92.599305555555546</v>
      </c>
      <c r="G21" s="335">
        <f t="shared" si="9"/>
        <v>1073.6126967129114</v>
      </c>
      <c r="H21" s="235">
        <f t="shared" si="9"/>
        <v>3818.4286111111114</v>
      </c>
      <c r="I21" s="235">
        <f t="shared" si="9"/>
        <v>702.50819444444437</v>
      </c>
      <c r="J21" s="235">
        <f>H21+I21</f>
        <v>4520.936805555556</v>
      </c>
      <c r="K21" s="226">
        <f>SUM(K8:K20)</f>
        <v>60345.827442129637</v>
      </c>
      <c r="L21" s="241">
        <f t="shared" si="1"/>
        <v>4613.5361111111115</v>
      </c>
      <c r="M21" s="241">
        <f t="shared" si="2"/>
        <v>2.8513820217003163</v>
      </c>
      <c r="N21" s="241">
        <f>+((C21*24*29)-J21)/(C21*24*29)*100</f>
        <v>99.598541479693637</v>
      </c>
      <c r="O21" s="241">
        <f>+((C21*24*29)-L21)/(C21*24*29)*100</f>
        <v>99.590318675043065</v>
      </c>
      <c r="P21" s="226">
        <f t="shared" si="5"/>
        <v>61419.440138842547</v>
      </c>
      <c r="Q21" s="241">
        <f t="shared" si="6"/>
        <v>37.960098973326666</v>
      </c>
      <c r="R21" s="241">
        <f>+((C21*24*29)-K21)/(C21*24*29)*100</f>
        <v>94.641299440016624</v>
      </c>
      <c r="S21" s="241">
        <f>+((C21*24*29)-(G21+K21))*100/(C21*24*29)</f>
        <v>94.5459627911887</v>
      </c>
    </row>
    <row r="22" spans="1:22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22" ht="66" customHeight="1" x14ac:dyDescent="0.25">
      <c r="A23" s="407" t="s">
        <v>304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25" spans="1:22" ht="18.75" x14ac:dyDescent="0.25">
      <c r="E25" s="172"/>
      <c r="F25" s="172"/>
      <c r="G25" s="67"/>
      <c r="H25" s="173"/>
      <c r="I25" s="173"/>
      <c r="J25" s="173"/>
    </row>
    <row r="26" spans="1:22" x14ac:dyDescent="0.25">
      <c r="E26" s="174"/>
      <c r="F26" s="174"/>
      <c r="G26" s="174"/>
      <c r="H26" s="174"/>
      <c r="I26" s="174"/>
      <c r="J26" s="175"/>
    </row>
    <row r="28" spans="1:22" x14ac:dyDescent="0.25">
      <c r="L28" s="282"/>
    </row>
    <row r="29" spans="1:22" x14ac:dyDescent="0.25">
      <c r="H29" s="174"/>
      <c r="I29" s="174"/>
      <c r="J29" s="175"/>
      <c r="K29" s="67"/>
      <c r="L29" s="175"/>
    </row>
    <row r="30" spans="1:22" x14ac:dyDescent="0.25">
      <c r="G30" s="67" t="s">
        <v>292</v>
      </c>
      <c r="H30" s="297"/>
      <c r="I30" s="67" t="s">
        <v>292</v>
      </c>
      <c r="J30" s="175"/>
      <c r="K30" s="67">
        <v>0.97971743295019165</v>
      </c>
      <c r="L30" s="175"/>
    </row>
    <row r="31" spans="1:22" x14ac:dyDescent="0.25">
      <c r="H31" s="174"/>
      <c r="I31" s="298"/>
      <c r="J31" s="175"/>
      <c r="K31" s="175"/>
      <c r="L31" s="175"/>
    </row>
    <row r="32" spans="1:22" x14ac:dyDescent="0.25">
      <c r="H32" s="174"/>
      <c r="I32" s="174"/>
      <c r="J32" s="175"/>
      <c r="K32" s="175"/>
      <c r="L32" s="175"/>
    </row>
    <row r="33" spans="8:15" x14ac:dyDescent="0.25">
      <c r="H33" s="174"/>
      <c r="I33" s="174"/>
      <c r="J33" s="175"/>
      <c r="K33" s="175"/>
      <c r="L33" s="175"/>
    </row>
    <row r="34" spans="8:15" x14ac:dyDescent="0.25">
      <c r="O34" s="330"/>
    </row>
    <row r="36" spans="8:15" x14ac:dyDescent="0.25">
      <c r="J36" s="231"/>
      <c r="L36" s="231"/>
    </row>
    <row r="38" spans="8:15" x14ac:dyDescent="0.25">
      <c r="N38" s="331"/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1"/>
  <sheetViews>
    <sheetView view="pageBreakPreview" topLeftCell="A4" zoomScale="55" zoomScaleNormal="55" zoomScaleSheetLayoutView="55" workbookViewId="0">
      <selection activeCell="J8" sqref="J8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1.85546875" customWidth="1"/>
    <col min="5" max="5" width="14.5703125" customWidth="1"/>
    <col min="6" max="6" width="18.28515625" customWidth="1"/>
    <col min="7" max="7" width="16.85546875" customWidth="1"/>
    <col min="8" max="8" width="21.85546875" customWidth="1"/>
    <col min="9" max="9" width="18.42578125" customWidth="1"/>
    <col min="10" max="10" width="12.28515625" customWidth="1"/>
    <col min="11" max="11" width="21.140625" customWidth="1"/>
    <col min="12" max="12" width="19.5703125" customWidth="1"/>
    <col min="13" max="13" width="13.7109375" customWidth="1"/>
    <col min="14" max="14" width="12.5703125" customWidth="1"/>
    <col min="15" max="15" width="11.7109375" customWidth="1"/>
    <col min="16" max="16" width="21.28515625" customWidth="1"/>
    <col min="17" max="17" width="15.42578125" customWidth="1"/>
    <col min="18" max="18" width="12.5703125" customWidth="1"/>
    <col min="19" max="19" width="12.42578125" customWidth="1"/>
  </cols>
  <sheetData>
    <row r="1" spans="1:21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1" s="128" customFormat="1" ht="52.5" customHeight="1" x14ac:dyDescent="0.25">
      <c r="A2" s="357" t="s">
        <v>137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1" s="58" customFormat="1" ht="52.5" customHeight="1" x14ac:dyDescent="0.25">
      <c r="A3" s="391" t="s">
        <v>96</v>
      </c>
      <c r="B3" s="391" t="s">
        <v>97</v>
      </c>
      <c r="C3" s="388" t="s">
        <v>5</v>
      </c>
      <c r="D3" s="391" t="s">
        <v>6</v>
      </c>
      <c r="E3" s="392" t="s">
        <v>123</v>
      </c>
      <c r="F3" s="392" t="s">
        <v>124</v>
      </c>
      <c r="G3" s="392" t="s">
        <v>163</v>
      </c>
      <c r="H3" s="391" t="s">
        <v>125</v>
      </c>
      <c r="I3" s="391"/>
      <c r="J3" s="391"/>
      <c r="K3" s="400" t="s">
        <v>168</v>
      </c>
      <c r="L3" s="391" t="s">
        <v>126</v>
      </c>
      <c r="M3" s="391"/>
      <c r="N3" s="391"/>
      <c r="O3" s="391"/>
      <c r="P3" s="391" t="s">
        <v>10</v>
      </c>
      <c r="Q3" s="391"/>
      <c r="R3" s="391"/>
      <c r="S3" s="391"/>
    </row>
    <row r="4" spans="1:21" s="58" customFormat="1" ht="12" customHeight="1" x14ac:dyDescent="0.25">
      <c r="A4" s="391"/>
      <c r="B4" s="391"/>
      <c r="C4" s="389"/>
      <c r="D4" s="391"/>
      <c r="E4" s="393"/>
      <c r="F4" s="393"/>
      <c r="G4" s="393"/>
      <c r="H4" s="391"/>
      <c r="I4" s="391"/>
      <c r="J4" s="391"/>
      <c r="K4" s="401"/>
      <c r="L4" s="391" t="s">
        <v>11</v>
      </c>
      <c r="M4" s="391" t="s">
        <v>12</v>
      </c>
      <c r="N4" s="391" t="s">
        <v>13</v>
      </c>
      <c r="O4" s="391" t="s">
        <v>14</v>
      </c>
      <c r="P4" s="391" t="s">
        <v>156</v>
      </c>
      <c r="Q4" s="391" t="s">
        <v>15</v>
      </c>
      <c r="R4" s="391" t="s">
        <v>16</v>
      </c>
      <c r="S4" s="391" t="s">
        <v>17</v>
      </c>
    </row>
    <row r="5" spans="1:21" s="58" customFormat="1" ht="129" customHeight="1" x14ac:dyDescent="0.25">
      <c r="A5" s="391"/>
      <c r="B5" s="391"/>
      <c r="C5" s="390"/>
      <c r="D5" s="391"/>
      <c r="E5" s="394"/>
      <c r="F5" s="394"/>
      <c r="G5" s="394"/>
      <c r="H5" s="59" t="s">
        <v>48</v>
      </c>
      <c r="I5" s="59" t="s">
        <v>19</v>
      </c>
      <c r="J5" s="167" t="s">
        <v>20</v>
      </c>
      <c r="K5" s="402"/>
      <c r="L5" s="391"/>
      <c r="M5" s="391"/>
      <c r="N5" s="391"/>
      <c r="O5" s="391"/>
      <c r="P5" s="391"/>
      <c r="Q5" s="391"/>
      <c r="R5" s="391"/>
      <c r="S5" s="391"/>
    </row>
    <row r="6" spans="1:21" s="10" customFormat="1" ht="50.25" customHeight="1" x14ac:dyDescent="0.25">
      <c r="A6" s="8">
        <v>1</v>
      </c>
      <c r="B6" s="8">
        <v>2</v>
      </c>
      <c r="C6" s="8">
        <v>3</v>
      </c>
      <c r="D6" s="8">
        <v>4</v>
      </c>
      <c r="E6" s="9" t="s">
        <v>21</v>
      </c>
      <c r="F6" s="8">
        <v>5</v>
      </c>
      <c r="G6" s="8" t="s">
        <v>22</v>
      </c>
      <c r="H6" s="129">
        <v>6</v>
      </c>
      <c r="I6" s="129">
        <v>7</v>
      </c>
      <c r="J6" s="129" t="s">
        <v>23</v>
      </c>
      <c r="K6" s="8" t="s">
        <v>24</v>
      </c>
      <c r="L6" s="8" t="s">
        <v>25</v>
      </c>
      <c r="M6" s="8" t="s">
        <v>26</v>
      </c>
      <c r="N6" s="8" t="s">
        <v>27</v>
      </c>
      <c r="O6" s="8" t="s">
        <v>28</v>
      </c>
      <c r="P6" s="8" t="s">
        <v>29</v>
      </c>
      <c r="Q6" s="8" t="s">
        <v>30</v>
      </c>
      <c r="R6" s="8" t="s">
        <v>31</v>
      </c>
      <c r="S6" s="159" t="s">
        <v>32</v>
      </c>
      <c r="T6" s="160"/>
      <c r="U6" s="160"/>
    </row>
    <row r="7" spans="1:21" s="134" customFormat="1" ht="78" customHeight="1" x14ac:dyDescent="0.25">
      <c r="A7" s="130">
        <v>1</v>
      </c>
      <c r="B7" s="131" t="s">
        <v>108</v>
      </c>
      <c r="C7" s="132">
        <f>'MAY-2019 I '!C14</f>
        <v>125</v>
      </c>
      <c r="D7" s="132">
        <f>'MAY-2019 I '!D14</f>
        <v>124</v>
      </c>
      <c r="E7" s="132">
        <f>'MAY-2019 I '!E14</f>
        <v>5996</v>
      </c>
      <c r="F7" s="133">
        <f>'MAY-2019 I '!F14</f>
        <v>11.663194444444446</v>
      </c>
      <c r="G7" s="133">
        <f>'MAY-2019 I '!G14</f>
        <v>45.616666666666667</v>
      </c>
      <c r="H7" s="133">
        <f>'MAY-2019 I '!H14</f>
        <v>64.382638888888891</v>
      </c>
      <c r="I7" s="133">
        <f>'MAY-2019 I '!I14</f>
        <v>35.55694444444444</v>
      </c>
      <c r="J7" s="133">
        <f>'MAY-2019 I '!J14</f>
        <v>99.939583333333331</v>
      </c>
      <c r="K7" s="133">
        <f>'MAY-2019 I '!K14</f>
        <v>193.05555555555554</v>
      </c>
      <c r="L7" s="133">
        <f>'MAY-2019 I '!L14</f>
        <v>111.60277777777777</v>
      </c>
      <c r="M7" s="133">
        <f>'MAY-2019 I '!M14</f>
        <v>0.89282222222222218</v>
      </c>
      <c r="N7" s="133">
        <f>'MAY-2019 I '!N14</f>
        <v>99.89253808243727</v>
      </c>
      <c r="O7" s="133">
        <f>'MAY-2019 I '!O14</f>
        <v>99.879997013142173</v>
      </c>
      <c r="P7" s="133">
        <f>'MAY-2019 I '!P14</f>
        <v>238.67222222222222</v>
      </c>
      <c r="Q7" s="133">
        <f>'MAY-2019 I '!Q14</f>
        <v>1.9093777777777778</v>
      </c>
      <c r="R7" s="133">
        <f>'MAY-2019 I '!R14</f>
        <v>99.79241338112304</v>
      </c>
      <c r="S7" s="164">
        <f>'MAY-2019 I '!S14</f>
        <v>99.743363201911592</v>
      </c>
      <c r="T7" s="161"/>
      <c r="U7" s="162"/>
    </row>
    <row r="8" spans="1:21" s="134" customFormat="1" ht="78" customHeight="1" x14ac:dyDescent="0.25">
      <c r="A8" s="130">
        <v>2</v>
      </c>
      <c r="B8" s="135" t="s">
        <v>109</v>
      </c>
      <c r="C8" s="136">
        <f>'MAY-2019 ii '!C50</f>
        <v>167</v>
      </c>
      <c r="D8" s="136">
        <f>'MAY-2019 ii '!D50</f>
        <v>165</v>
      </c>
      <c r="E8" s="136">
        <f>'MAY-2019 ii '!E50</f>
        <v>5987</v>
      </c>
      <c r="F8" s="16">
        <f>'MAY-2019 ii '!F50</f>
        <v>16.707694444444446</v>
      </c>
      <c r="G8" s="16">
        <f>'MAY-2019 ii '!G50</f>
        <v>42.078759259259272</v>
      </c>
      <c r="H8" s="16">
        <f>'MAY-2019 ii '!H50</f>
        <v>101.38541666666666</v>
      </c>
      <c r="I8" s="16">
        <f>'MAY-2019 ii '!I50</f>
        <v>80.477083333333326</v>
      </c>
      <c r="J8" s="16">
        <f>'MAY-2019 ii '!J50</f>
        <v>181.86249999999998</v>
      </c>
      <c r="K8" s="16">
        <f>'MAY-2019 ii '!K50</f>
        <v>338.32458333333335</v>
      </c>
      <c r="L8" s="16">
        <f>'MAY-2019 ii '!L50</f>
        <v>196.37088888888889</v>
      </c>
      <c r="M8" s="16">
        <f>'MAY-2019 ii '!M50</f>
        <v>1.1758735861610112</v>
      </c>
      <c r="N8" s="16">
        <f>'MAY-2019 ii '!N50</f>
        <v>99.853629434679021</v>
      </c>
      <c r="O8" s="16">
        <f>'MAY-2019 ii '!O50</f>
        <v>99.841952474978356</v>
      </c>
      <c r="P8" s="16">
        <f>'MAY-2019 ii '!P50</f>
        <v>380.40334259259259</v>
      </c>
      <c r="Q8" s="16">
        <f>'MAY-2019 ii '!Q50</f>
        <v>2.277864326901752</v>
      </c>
      <c r="R8" s="16">
        <f>'MAY-2019 ii '!R50</f>
        <v>99.727702189706605</v>
      </c>
      <c r="S8" s="16">
        <f>'MAY-2019 ii '!S50</f>
        <v>99.69383543993257</v>
      </c>
      <c r="T8" s="163"/>
      <c r="U8" s="162"/>
    </row>
    <row r="9" spans="1:21" s="134" customFormat="1" ht="78" customHeight="1" x14ac:dyDescent="0.25">
      <c r="A9" s="130">
        <v>3</v>
      </c>
      <c r="B9" s="131" t="s">
        <v>110</v>
      </c>
      <c r="C9" s="132">
        <f>'MAY-2019- III '!C21</f>
        <v>1562</v>
      </c>
      <c r="D9" s="132">
        <f>'MAY-2019- III '!D21</f>
        <v>1536</v>
      </c>
      <c r="E9" s="132">
        <f>'MAY-2019- III '!E21</f>
        <v>52442</v>
      </c>
      <c r="F9" s="133">
        <f>'MAY-2019- III '!F21</f>
        <v>25.944324074074075</v>
      </c>
      <c r="G9" s="133">
        <f>'MAY-2019- III '!G21</f>
        <v>51.377726851851854</v>
      </c>
      <c r="H9" s="133">
        <f>'MAY-2019- III '!H21</f>
        <v>3373.5924999999997</v>
      </c>
      <c r="I9" s="133">
        <f>'MAY-2019- III '!I21</f>
        <v>775.31124999999986</v>
      </c>
      <c r="J9" s="133">
        <f>'MAY-2019- III '!J21</f>
        <v>4177.2537499999999</v>
      </c>
      <c r="K9" s="133">
        <f>'MAY-2019- III '!K21</f>
        <v>7643.839444444443</v>
      </c>
      <c r="L9" s="133">
        <f>'MAY-2019- III '!L21</f>
        <v>4203.1980740740737</v>
      </c>
      <c r="M9" s="133">
        <f>'MAY-2019- III '!M21</f>
        <v>2.6909078579219421</v>
      </c>
      <c r="N9" s="133">
        <f>'MAY-2019- III '!N21</f>
        <v>99.640551320508592</v>
      </c>
      <c r="O9" s="133">
        <f>'MAY-2019- III '!O21</f>
        <v>99.638318836300826</v>
      </c>
      <c r="P9" s="133">
        <f>'MAY-2019- III '!P21</f>
        <v>7695.2171712962945</v>
      </c>
      <c r="Q9" s="133">
        <f>'MAY-2019- III '!Q21</f>
        <v>4.9265154745814943</v>
      </c>
      <c r="R9" s="133">
        <f>'MAY-2019- III '!R21</f>
        <v>99.342254945716434</v>
      </c>
      <c r="S9" s="133">
        <f>'MAY-2019- III '!S21</f>
        <v>99.337833941588514</v>
      </c>
    </row>
    <row r="10" spans="1:21" s="139" customFormat="1" ht="54" customHeight="1" x14ac:dyDescent="0.25">
      <c r="A10" s="137" t="s">
        <v>20</v>
      </c>
      <c r="B10" s="138"/>
      <c r="C10" s="131">
        <f t="shared" ref="C10:I10" si="0">SUM(C7:C9)</f>
        <v>1854</v>
      </c>
      <c r="D10" s="131">
        <f t="shared" si="0"/>
        <v>1825</v>
      </c>
      <c r="E10" s="131">
        <f t="shared" si="0"/>
        <v>64425</v>
      </c>
      <c r="F10" s="16">
        <f t="shared" si="0"/>
        <v>54.315212962962967</v>
      </c>
      <c r="G10" s="16">
        <f t="shared" si="0"/>
        <v>139.07315277777781</v>
      </c>
      <c r="H10" s="16">
        <f t="shared" si="0"/>
        <v>3539.3605555555555</v>
      </c>
      <c r="I10" s="16">
        <f t="shared" si="0"/>
        <v>891.3452777777776</v>
      </c>
      <c r="J10" s="16">
        <f>+H10+I10</f>
        <v>4430.7058333333334</v>
      </c>
      <c r="K10" s="16">
        <f>SUM(K7:K9)</f>
        <v>8175.2195833333317</v>
      </c>
      <c r="L10" s="16">
        <f>SUM(L7:L9)</f>
        <v>4511.1717407407405</v>
      </c>
      <c r="M10" s="16">
        <f>L10/C10</f>
        <v>2.4332102161492668</v>
      </c>
      <c r="N10" s="16">
        <f>SUM(N7:N9)/3</f>
        <v>99.79557294587498</v>
      </c>
      <c r="O10" s="16">
        <f>SUM(O7:O9)/3</f>
        <v>99.786756108140438</v>
      </c>
      <c r="P10" s="16">
        <f>+G10+K10</f>
        <v>8314.2927361111088</v>
      </c>
      <c r="Q10" s="16">
        <f>+P10/C10</f>
        <v>4.4845160388948804</v>
      </c>
      <c r="R10" s="16">
        <f>SUM(R7:R9)/3</f>
        <v>99.620790172182026</v>
      </c>
      <c r="S10" s="16">
        <f>SUM(S7:S9)/3</f>
        <v>99.591677527810887</v>
      </c>
    </row>
    <row r="11" spans="1:21" s="144" customFormat="1" ht="41.25" customHeight="1" x14ac:dyDescent="0.25">
      <c r="A11" s="140" t="s">
        <v>111</v>
      </c>
      <c r="B11" s="155"/>
      <c r="C11" s="155"/>
      <c r="D11" s="155"/>
      <c r="E11" s="155"/>
      <c r="F11" s="155"/>
      <c r="G11" s="364" t="s">
        <v>112</v>
      </c>
      <c r="H11" s="364"/>
      <c r="I11" s="364"/>
      <c r="J11" s="142">
        <f>+N10</f>
        <v>99.79557294587498</v>
      </c>
      <c r="K11" s="364" t="s">
        <v>113</v>
      </c>
      <c r="L11" s="364"/>
      <c r="M11" s="142">
        <f>+O10</f>
        <v>99.786756108140438</v>
      </c>
      <c r="N11" s="155"/>
      <c r="O11" s="155" t="s">
        <v>114</v>
      </c>
      <c r="P11" s="155"/>
      <c r="Q11" s="142">
        <f>+(J11+M11)/2</f>
        <v>99.791164527007709</v>
      </c>
      <c r="R11" s="155"/>
      <c r="S11" s="143"/>
    </row>
  </sheetData>
  <mergeCells count="23"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10" zoomScale="60" workbookViewId="0">
      <selection activeCell="I12" sqref="I12"/>
    </sheetView>
  </sheetViews>
  <sheetFormatPr defaultRowHeight="12.75" x14ac:dyDescent="0.2"/>
  <cols>
    <col min="1" max="1" width="3.5703125" style="52" customWidth="1"/>
    <col min="2" max="2" width="13" style="5" customWidth="1"/>
    <col min="3" max="3" width="11.28515625" style="5" customWidth="1"/>
    <col min="4" max="4" width="9.42578125" style="5" customWidth="1"/>
    <col min="5" max="5" width="10.85546875" style="5" customWidth="1"/>
    <col min="6" max="6" width="12.85546875" style="5" customWidth="1"/>
    <col min="7" max="7" width="15.28515625" style="5" customWidth="1"/>
    <col min="8" max="8" width="16.7109375" style="5" customWidth="1"/>
    <col min="9" max="9" width="15.28515625" style="5" customWidth="1"/>
    <col min="10" max="10" width="15" style="5" customWidth="1"/>
    <col min="11" max="11" width="16.140625" style="5" customWidth="1"/>
    <col min="12" max="12" width="17.5703125" style="5" customWidth="1"/>
    <col min="13" max="13" width="15.42578125" style="5" customWidth="1"/>
    <col min="14" max="14" width="10.85546875" style="5" customWidth="1"/>
    <col min="15" max="15" width="11.42578125" style="5" customWidth="1"/>
    <col min="16" max="17" width="14.5703125" style="5" customWidth="1"/>
    <col min="18" max="18" width="11.85546875" style="5" customWidth="1"/>
    <col min="19" max="19" width="13" style="5" customWidth="1"/>
    <col min="20" max="257" width="9.140625" style="5"/>
    <col min="258" max="258" width="3.5703125" style="5" customWidth="1"/>
    <col min="259" max="259" width="13.85546875" style="5" customWidth="1"/>
    <col min="260" max="260" width="12.28515625" style="5" bestFit="1" customWidth="1"/>
    <col min="261" max="261" width="10.5703125" style="5" customWidth="1"/>
    <col min="262" max="262" width="15.28515625" style="5" customWidth="1"/>
    <col min="263" max="263" width="14.5703125" style="5" customWidth="1"/>
    <col min="264" max="264" width="13.42578125" style="5" customWidth="1"/>
    <col min="265" max="265" width="15.140625" style="5" customWidth="1"/>
    <col min="266" max="266" width="9.28515625" style="5" customWidth="1"/>
    <col min="267" max="267" width="11.85546875" style="5" customWidth="1"/>
    <col min="268" max="268" width="14.5703125" style="5" customWidth="1"/>
    <col min="269" max="269" width="17" style="5" customWidth="1"/>
    <col min="270" max="270" width="10.85546875" style="5" customWidth="1"/>
    <col min="271" max="271" width="13.7109375" style="5" customWidth="1"/>
    <col min="272" max="272" width="14.5703125" style="5" customWidth="1"/>
    <col min="273" max="273" width="17" style="5" customWidth="1"/>
    <col min="274" max="274" width="11.85546875" style="5" customWidth="1"/>
    <col min="275" max="275" width="13.7109375" style="5" customWidth="1"/>
    <col min="276" max="513" width="9.140625" style="5"/>
    <col min="514" max="514" width="3.5703125" style="5" customWidth="1"/>
    <col min="515" max="515" width="13.85546875" style="5" customWidth="1"/>
    <col min="516" max="516" width="12.28515625" style="5" bestFit="1" customWidth="1"/>
    <col min="517" max="517" width="10.5703125" style="5" customWidth="1"/>
    <col min="518" max="518" width="15.28515625" style="5" customWidth="1"/>
    <col min="519" max="519" width="14.5703125" style="5" customWidth="1"/>
    <col min="520" max="520" width="13.42578125" style="5" customWidth="1"/>
    <col min="521" max="521" width="15.140625" style="5" customWidth="1"/>
    <col min="522" max="522" width="9.28515625" style="5" customWidth="1"/>
    <col min="523" max="523" width="11.85546875" style="5" customWidth="1"/>
    <col min="524" max="524" width="14.5703125" style="5" customWidth="1"/>
    <col min="525" max="525" width="17" style="5" customWidth="1"/>
    <col min="526" max="526" width="10.85546875" style="5" customWidth="1"/>
    <col min="527" max="527" width="13.7109375" style="5" customWidth="1"/>
    <col min="528" max="528" width="14.5703125" style="5" customWidth="1"/>
    <col min="529" max="529" width="17" style="5" customWidth="1"/>
    <col min="530" max="530" width="11.85546875" style="5" customWidth="1"/>
    <col min="531" max="531" width="13.7109375" style="5" customWidth="1"/>
    <col min="532" max="769" width="9.140625" style="5"/>
    <col min="770" max="770" width="3.5703125" style="5" customWidth="1"/>
    <col min="771" max="771" width="13.85546875" style="5" customWidth="1"/>
    <col min="772" max="772" width="12.28515625" style="5" bestFit="1" customWidth="1"/>
    <col min="773" max="773" width="10.5703125" style="5" customWidth="1"/>
    <col min="774" max="774" width="15.28515625" style="5" customWidth="1"/>
    <col min="775" max="775" width="14.5703125" style="5" customWidth="1"/>
    <col min="776" max="776" width="13.42578125" style="5" customWidth="1"/>
    <col min="777" max="777" width="15.140625" style="5" customWidth="1"/>
    <col min="778" max="778" width="9.28515625" style="5" customWidth="1"/>
    <col min="779" max="779" width="11.85546875" style="5" customWidth="1"/>
    <col min="780" max="780" width="14.5703125" style="5" customWidth="1"/>
    <col min="781" max="781" width="17" style="5" customWidth="1"/>
    <col min="782" max="782" width="10.85546875" style="5" customWidth="1"/>
    <col min="783" max="783" width="13.7109375" style="5" customWidth="1"/>
    <col min="784" max="784" width="14.5703125" style="5" customWidth="1"/>
    <col min="785" max="785" width="17" style="5" customWidth="1"/>
    <col min="786" max="786" width="11.85546875" style="5" customWidth="1"/>
    <col min="787" max="787" width="13.7109375" style="5" customWidth="1"/>
    <col min="788" max="1025" width="9.140625" style="5"/>
    <col min="1026" max="1026" width="3.5703125" style="5" customWidth="1"/>
    <col min="1027" max="1027" width="13.85546875" style="5" customWidth="1"/>
    <col min="1028" max="1028" width="12.28515625" style="5" bestFit="1" customWidth="1"/>
    <col min="1029" max="1029" width="10.5703125" style="5" customWidth="1"/>
    <col min="1030" max="1030" width="15.28515625" style="5" customWidth="1"/>
    <col min="1031" max="1031" width="14.5703125" style="5" customWidth="1"/>
    <col min="1032" max="1032" width="13.42578125" style="5" customWidth="1"/>
    <col min="1033" max="1033" width="15.140625" style="5" customWidth="1"/>
    <col min="1034" max="1034" width="9.28515625" style="5" customWidth="1"/>
    <col min="1035" max="1035" width="11.85546875" style="5" customWidth="1"/>
    <col min="1036" max="1036" width="14.5703125" style="5" customWidth="1"/>
    <col min="1037" max="1037" width="17" style="5" customWidth="1"/>
    <col min="1038" max="1038" width="10.85546875" style="5" customWidth="1"/>
    <col min="1039" max="1039" width="13.7109375" style="5" customWidth="1"/>
    <col min="1040" max="1040" width="14.5703125" style="5" customWidth="1"/>
    <col min="1041" max="1041" width="17" style="5" customWidth="1"/>
    <col min="1042" max="1042" width="11.85546875" style="5" customWidth="1"/>
    <col min="1043" max="1043" width="13.7109375" style="5" customWidth="1"/>
    <col min="1044" max="1281" width="9.140625" style="5"/>
    <col min="1282" max="1282" width="3.5703125" style="5" customWidth="1"/>
    <col min="1283" max="1283" width="13.85546875" style="5" customWidth="1"/>
    <col min="1284" max="1284" width="12.28515625" style="5" bestFit="1" customWidth="1"/>
    <col min="1285" max="1285" width="10.5703125" style="5" customWidth="1"/>
    <col min="1286" max="1286" width="15.28515625" style="5" customWidth="1"/>
    <col min="1287" max="1287" width="14.5703125" style="5" customWidth="1"/>
    <col min="1288" max="1288" width="13.42578125" style="5" customWidth="1"/>
    <col min="1289" max="1289" width="15.140625" style="5" customWidth="1"/>
    <col min="1290" max="1290" width="9.28515625" style="5" customWidth="1"/>
    <col min="1291" max="1291" width="11.85546875" style="5" customWidth="1"/>
    <col min="1292" max="1292" width="14.5703125" style="5" customWidth="1"/>
    <col min="1293" max="1293" width="17" style="5" customWidth="1"/>
    <col min="1294" max="1294" width="10.85546875" style="5" customWidth="1"/>
    <col min="1295" max="1295" width="13.7109375" style="5" customWidth="1"/>
    <col min="1296" max="1296" width="14.5703125" style="5" customWidth="1"/>
    <col min="1297" max="1297" width="17" style="5" customWidth="1"/>
    <col min="1298" max="1298" width="11.85546875" style="5" customWidth="1"/>
    <col min="1299" max="1299" width="13.7109375" style="5" customWidth="1"/>
    <col min="1300" max="1537" width="9.140625" style="5"/>
    <col min="1538" max="1538" width="3.5703125" style="5" customWidth="1"/>
    <col min="1539" max="1539" width="13.85546875" style="5" customWidth="1"/>
    <col min="1540" max="1540" width="12.28515625" style="5" bestFit="1" customWidth="1"/>
    <col min="1541" max="1541" width="10.5703125" style="5" customWidth="1"/>
    <col min="1542" max="1542" width="15.28515625" style="5" customWidth="1"/>
    <col min="1543" max="1543" width="14.5703125" style="5" customWidth="1"/>
    <col min="1544" max="1544" width="13.42578125" style="5" customWidth="1"/>
    <col min="1545" max="1545" width="15.140625" style="5" customWidth="1"/>
    <col min="1546" max="1546" width="9.28515625" style="5" customWidth="1"/>
    <col min="1547" max="1547" width="11.85546875" style="5" customWidth="1"/>
    <col min="1548" max="1548" width="14.5703125" style="5" customWidth="1"/>
    <col min="1549" max="1549" width="17" style="5" customWidth="1"/>
    <col min="1550" max="1550" width="10.85546875" style="5" customWidth="1"/>
    <col min="1551" max="1551" width="13.7109375" style="5" customWidth="1"/>
    <col min="1552" max="1552" width="14.5703125" style="5" customWidth="1"/>
    <col min="1553" max="1553" width="17" style="5" customWidth="1"/>
    <col min="1554" max="1554" width="11.85546875" style="5" customWidth="1"/>
    <col min="1555" max="1555" width="13.7109375" style="5" customWidth="1"/>
    <col min="1556" max="1793" width="9.140625" style="5"/>
    <col min="1794" max="1794" width="3.5703125" style="5" customWidth="1"/>
    <col min="1795" max="1795" width="13.85546875" style="5" customWidth="1"/>
    <col min="1796" max="1796" width="12.28515625" style="5" bestFit="1" customWidth="1"/>
    <col min="1797" max="1797" width="10.5703125" style="5" customWidth="1"/>
    <col min="1798" max="1798" width="15.28515625" style="5" customWidth="1"/>
    <col min="1799" max="1799" width="14.5703125" style="5" customWidth="1"/>
    <col min="1800" max="1800" width="13.42578125" style="5" customWidth="1"/>
    <col min="1801" max="1801" width="15.140625" style="5" customWidth="1"/>
    <col min="1802" max="1802" width="9.28515625" style="5" customWidth="1"/>
    <col min="1803" max="1803" width="11.85546875" style="5" customWidth="1"/>
    <col min="1804" max="1804" width="14.5703125" style="5" customWidth="1"/>
    <col min="1805" max="1805" width="17" style="5" customWidth="1"/>
    <col min="1806" max="1806" width="10.85546875" style="5" customWidth="1"/>
    <col min="1807" max="1807" width="13.7109375" style="5" customWidth="1"/>
    <col min="1808" max="1808" width="14.5703125" style="5" customWidth="1"/>
    <col min="1809" max="1809" width="17" style="5" customWidth="1"/>
    <col min="1810" max="1810" width="11.85546875" style="5" customWidth="1"/>
    <col min="1811" max="1811" width="13.7109375" style="5" customWidth="1"/>
    <col min="1812" max="2049" width="9.140625" style="5"/>
    <col min="2050" max="2050" width="3.5703125" style="5" customWidth="1"/>
    <col min="2051" max="2051" width="13.85546875" style="5" customWidth="1"/>
    <col min="2052" max="2052" width="12.28515625" style="5" bestFit="1" customWidth="1"/>
    <col min="2053" max="2053" width="10.5703125" style="5" customWidth="1"/>
    <col min="2054" max="2054" width="15.28515625" style="5" customWidth="1"/>
    <col min="2055" max="2055" width="14.5703125" style="5" customWidth="1"/>
    <col min="2056" max="2056" width="13.42578125" style="5" customWidth="1"/>
    <col min="2057" max="2057" width="15.140625" style="5" customWidth="1"/>
    <col min="2058" max="2058" width="9.28515625" style="5" customWidth="1"/>
    <col min="2059" max="2059" width="11.85546875" style="5" customWidth="1"/>
    <col min="2060" max="2060" width="14.5703125" style="5" customWidth="1"/>
    <col min="2061" max="2061" width="17" style="5" customWidth="1"/>
    <col min="2062" max="2062" width="10.85546875" style="5" customWidth="1"/>
    <col min="2063" max="2063" width="13.7109375" style="5" customWidth="1"/>
    <col min="2064" max="2064" width="14.5703125" style="5" customWidth="1"/>
    <col min="2065" max="2065" width="17" style="5" customWidth="1"/>
    <col min="2066" max="2066" width="11.85546875" style="5" customWidth="1"/>
    <col min="2067" max="2067" width="13.7109375" style="5" customWidth="1"/>
    <col min="2068" max="2305" width="9.140625" style="5"/>
    <col min="2306" max="2306" width="3.5703125" style="5" customWidth="1"/>
    <col min="2307" max="2307" width="13.85546875" style="5" customWidth="1"/>
    <col min="2308" max="2308" width="12.28515625" style="5" bestFit="1" customWidth="1"/>
    <col min="2309" max="2309" width="10.5703125" style="5" customWidth="1"/>
    <col min="2310" max="2310" width="15.28515625" style="5" customWidth="1"/>
    <col min="2311" max="2311" width="14.5703125" style="5" customWidth="1"/>
    <col min="2312" max="2312" width="13.42578125" style="5" customWidth="1"/>
    <col min="2313" max="2313" width="15.140625" style="5" customWidth="1"/>
    <col min="2314" max="2314" width="9.28515625" style="5" customWidth="1"/>
    <col min="2315" max="2315" width="11.85546875" style="5" customWidth="1"/>
    <col min="2316" max="2316" width="14.5703125" style="5" customWidth="1"/>
    <col min="2317" max="2317" width="17" style="5" customWidth="1"/>
    <col min="2318" max="2318" width="10.85546875" style="5" customWidth="1"/>
    <col min="2319" max="2319" width="13.7109375" style="5" customWidth="1"/>
    <col min="2320" max="2320" width="14.5703125" style="5" customWidth="1"/>
    <col min="2321" max="2321" width="17" style="5" customWidth="1"/>
    <col min="2322" max="2322" width="11.85546875" style="5" customWidth="1"/>
    <col min="2323" max="2323" width="13.7109375" style="5" customWidth="1"/>
    <col min="2324" max="2561" width="9.140625" style="5"/>
    <col min="2562" max="2562" width="3.5703125" style="5" customWidth="1"/>
    <col min="2563" max="2563" width="13.85546875" style="5" customWidth="1"/>
    <col min="2564" max="2564" width="12.28515625" style="5" bestFit="1" customWidth="1"/>
    <col min="2565" max="2565" width="10.5703125" style="5" customWidth="1"/>
    <col min="2566" max="2566" width="15.28515625" style="5" customWidth="1"/>
    <col min="2567" max="2567" width="14.5703125" style="5" customWidth="1"/>
    <col min="2568" max="2568" width="13.42578125" style="5" customWidth="1"/>
    <col min="2569" max="2569" width="15.140625" style="5" customWidth="1"/>
    <col min="2570" max="2570" width="9.28515625" style="5" customWidth="1"/>
    <col min="2571" max="2571" width="11.85546875" style="5" customWidth="1"/>
    <col min="2572" max="2572" width="14.5703125" style="5" customWidth="1"/>
    <col min="2573" max="2573" width="17" style="5" customWidth="1"/>
    <col min="2574" max="2574" width="10.85546875" style="5" customWidth="1"/>
    <col min="2575" max="2575" width="13.7109375" style="5" customWidth="1"/>
    <col min="2576" max="2576" width="14.5703125" style="5" customWidth="1"/>
    <col min="2577" max="2577" width="17" style="5" customWidth="1"/>
    <col min="2578" max="2578" width="11.85546875" style="5" customWidth="1"/>
    <col min="2579" max="2579" width="13.7109375" style="5" customWidth="1"/>
    <col min="2580" max="2817" width="9.140625" style="5"/>
    <col min="2818" max="2818" width="3.5703125" style="5" customWidth="1"/>
    <col min="2819" max="2819" width="13.85546875" style="5" customWidth="1"/>
    <col min="2820" max="2820" width="12.28515625" style="5" bestFit="1" customWidth="1"/>
    <col min="2821" max="2821" width="10.5703125" style="5" customWidth="1"/>
    <col min="2822" max="2822" width="15.28515625" style="5" customWidth="1"/>
    <col min="2823" max="2823" width="14.5703125" style="5" customWidth="1"/>
    <col min="2824" max="2824" width="13.42578125" style="5" customWidth="1"/>
    <col min="2825" max="2825" width="15.140625" style="5" customWidth="1"/>
    <col min="2826" max="2826" width="9.28515625" style="5" customWidth="1"/>
    <col min="2827" max="2827" width="11.85546875" style="5" customWidth="1"/>
    <col min="2828" max="2828" width="14.5703125" style="5" customWidth="1"/>
    <col min="2829" max="2829" width="17" style="5" customWidth="1"/>
    <col min="2830" max="2830" width="10.85546875" style="5" customWidth="1"/>
    <col min="2831" max="2831" width="13.7109375" style="5" customWidth="1"/>
    <col min="2832" max="2832" width="14.5703125" style="5" customWidth="1"/>
    <col min="2833" max="2833" width="17" style="5" customWidth="1"/>
    <col min="2834" max="2834" width="11.85546875" style="5" customWidth="1"/>
    <col min="2835" max="2835" width="13.7109375" style="5" customWidth="1"/>
    <col min="2836" max="3073" width="9.140625" style="5"/>
    <col min="3074" max="3074" width="3.5703125" style="5" customWidth="1"/>
    <col min="3075" max="3075" width="13.85546875" style="5" customWidth="1"/>
    <col min="3076" max="3076" width="12.28515625" style="5" bestFit="1" customWidth="1"/>
    <col min="3077" max="3077" width="10.5703125" style="5" customWidth="1"/>
    <col min="3078" max="3078" width="15.28515625" style="5" customWidth="1"/>
    <col min="3079" max="3079" width="14.5703125" style="5" customWidth="1"/>
    <col min="3080" max="3080" width="13.42578125" style="5" customWidth="1"/>
    <col min="3081" max="3081" width="15.140625" style="5" customWidth="1"/>
    <col min="3082" max="3082" width="9.28515625" style="5" customWidth="1"/>
    <col min="3083" max="3083" width="11.85546875" style="5" customWidth="1"/>
    <col min="3084" max="3084" width="14.5703125" style="5" customWidth="1"/>
    <col min="3085" max="3085" width="17" style="5" customWidth="1"/>
    <col min="3086" max="3086" width="10.85546875" style="5" customWidth="1"/>
    <col min="3087" max="3087" width="13.7109375" style="5" customWidth="1"/>
    <col min="3088" max="3088" width="14.5703125" style="5" customWidth="1"/>
    <col min="3089" max="3089" width="17" style="5" customWidth="1"/>
    <col min="3090" max="3090" width="11.85546875" style="5" customWidth="1"/>
    <col min="3091" max="3091" width="13.7109375" style="5" customWidth="1"/>
    <col min="3092" max="3329" width="9.140625" style="5"/>
    <col min="3330" max="3330" width="3.5703125" style="5" customWidth="1"/>
    <col min="3331" max="3331" width="13.85546875" style="5" customWidth="1"/>
    <col min="3332" max="3332" width="12.28515625" style="5" bestFit="1" customWidth="1"/>
    <col min="3333" max="3333" width="10.5703125" style="5" customWidth="1"/>
    <col min="3334" max="3334" width="15.28515625" style="5" customWidth="1"/>
    <col min="3335" max="3335" width="14.5703125" style="5" customWidth="1"/>
    <col min="3336" max="3336" width="13.42578125" style="5" customWidth="1"/>
    <col min="3337" max="3337" width="15.140625" style="5" customWidth="1"/>
    <col min="3338" max="3338" width="9.28515625" style="5" customWidth="1"/>
    <col min="3339" max="3339" width="11.85546875" style="5" customWidth="1"/>
    <col min="3340" max="3340" width="14.5703125" style="5" customWidth="1"/>
    <col min="3341" max="3341" width="17" style="5" customWidth="1"/>
    <col min="3342" max="3342" width="10.85546875" style="5" customWidth="1"/>
    <col min="3343" max="3343" width="13.7109375" style="5" customWidth="1"/>
    <col min="3344" max="3344" width="14.5703125" style="5" customWidth="1"/>
    <col min="3345" max="3345" width="17" style="5" customWidth="1"/>
    <col min="3346" max="3346" width="11.85546875" style="5" customWidth="1"/>
    <col min="3347" max="3347" width="13.7109375" style="5" customWidth="1"/>
    <col min="3348" max="3585" width="9.140625" style="5"/>
    <col min="3586" max="3586" width="3.5703125" style="5" customWidth="1"/>
    <col min="3587" max="3587" width="13.85546875" style="5" customWidth="1"/>
    <col min="3588" max="3588" width="12.28515625" style="5" bestFit="1" customWidth="1"/>
    <col min="3589" max="3589" width="10.5703125" style="5" customWidth="1"/>
    <col min="3590" max="3590" width="15.28515625" style="5" customWidth="1"/>
    <col min="3591" max="3591" width="14.5703125" style="5" customWidth="1"/>
    <col min="3592" max="3592" width="13.42578125" style="5" customWidth="1"/>
    <col min="3593" max="3593" width="15.140625" style="5" customWidth="1"/>
    <col min="3594" max="3594" width="9.28515625" style="5" customWidth="1"/>
    <col min="3595" max="3595" width="11.85546875" style="5" customWidth="1"/>
    <col min="3596" max="3596" width="14.5703125" style="5" customWidth="1"/>
    <col min="3597" max="3597" width="17" style="5" customWidth="1"/>
    <col min="3598" max="3598" width="10.85546875" style="5" customWidth="1"/>
    <col min="3599" max="3599" width="13.7109375" style="5" customWidth="1"/>
    <col min="3600" max="3600" width="14.5703125" style="5" customWidth="1"/>
    <col min="3601" max="3601" width="17" style="5" customWidth="1"/>
    <col min="3602" max="3602" width="11.85546875" style="5" customWidth="1"/>
    <col min="3603" max="3603" width="13.7109375" style="5" customWidth="1"/>
    <col min="3604" max="3841" width="9.140625" style="5"/>
    <col min="3842" max="3842" width="3.5703125" style="5" customWidth="1"/>
    <col min="3843" max="3843" width="13.85546875" style="5" customWidth="1"/>
    <col min="3844" max="3844" width="12.28515625" style="5" bestFit="1" customWidth="1"/>
    <col min="3845" max="3845" width="10.5703125" style="5" customWidth="1"/>
    <col min="3846" max="3846" width="15.28515625" style="5" customWidth="1"/>
    <col min="3847" max="3847" width="14.5703125" style="5" customWidth="1"/>
    <col min="3848" max="3848" width="13.42578125" style="5" customWidth="1"/>
    <col min="3849" max="3849" width="15.140625" style="5" customWidth="1"/>
    <col min="3850" max="3850" width="9.28515625" style="5" customWidth="1"/>
    <col min="3851" max="3851" width="11.85546875" style="5" customWidth="1"/>
    <col min="3852" max="3852" width="14.5703125" style="5" customWidth="1"/>
    <col min="3853" max="3853" width="17" style="5" customWidth="1"/>
    <col min="3854" max="3854" width="10.85546875" style="5" customWidth="1"/>
    <col min="3855" max="3855" width="13.7109375" style="5" customWidth="1"/>
    <col min="3856" max="3856" width="14.5703125" style="5" customWidth="1"/>
    <col min="3857" max="3857" width="17" style="5" customWidth="1"/>
    <col min="3858" max="3858" width="11.85546875" style="5" customWidth="1"/>
    <col min="3859" max="3859" width="13.7109375" style="5" customWidth="1"/>
    <col min="3860" max="4097" width="9.140625" style="5"/>
    <col min="4098" max="4098" width="3.5703125" style="5" customWidth="1"/>
    <col min="4099" max="4099" width="13.85546875" style="5" customWidth="1"/>
    <col min="4100" max="4100" width="12.28515625" style="5" bestFit="1" customWidth="1"/>
    <col min="4101" max="4101" width="10.5703125" style="5" customWidth="1"/>
    <col min="4102" max="4102" width="15.28515625" style="5" customWidth="1"/>
    <col min="4103" max="4103" width="14.5703125" style="5" customWidth="1"/>
    <col min="4104" max="4104" width="13.42578125" style="5" customWidth="1"/>
    <col min="4105" max="4105" width="15.140625" style="5" customWidth="1"/>
    <col min="4106" max="4106" width="9.28515625" style="5" customWidth="1"/>
    <col min="4107" max="4107" width="11.85546875" style="5" customWidth="1"/>
    <col min="4108" max="4108" width="14.5703125" style="5" customWidth="1"/>
    <col min="4109" max="4109" width="17" style="5" customWidth="1"/>
    <col min="4110" max="4110" width="10.85546875" style="5" customWidth="1"/>
    <col min="4111" max="4111" width="13.7109375" style="5" customWidth="1"/>
    <col min="4112" max="4112" width="14.5703125" style="5" customWidth="1"/>
    <col min="4113" max="4113" width="17" style="5" customWidth="1"/>
    <col min="4114" max="4114" width="11.85546875" style="5" customWidth="1"/>
    <col min="4115" max="4115" width="13.7109375" style="5" customWidth="1"/>
    <col min="4116" max="4353" width="9.140625" style="5"/>
    <col min="4354" max="4354" width="3.5703125" style="5" customWidth="1"/>
    <col min="4355" max="4355" width="13.85546875" style="5" customWidth="1"/>
    <col min="4356" max="4356" width="12.28515625" style="5" bestFit="1" customWidth="1"/>
    <col min="4357" max="4357" width="10.5703125" style="5" customWidth="1"/>
    <col min="4358" max="4358" width="15.28515625" style="5" customWidth="1"/>
    <col min="4359" max="4359" width="14.5703125" style="5" customWidth="1"/>
    <col min="4360" max="4360" width="13.42578125" style="5" customWidth="1"/>
    <col min="4361" max="4361" width="15.140625" style="5" customWidth="1"/>
    <col min="4362" max="4362" width="9.28515625" style="5" customWidth="1"/>
    <col min="4363" max="4363" width="11.85546875" style="5" customWidth="1"/>
    <col min="4364" max="4364" width="14.5703125" style="5" customWidth="1"/>
    <col min="4365" max="4365" width="17" style="5" customWidth="1"/>
    <col min="4366" max="4366" width="10.85546875" style="5" customWidth="1"/>
    <col min="4367" max="4367" width="13.7109375" style="5" customWidth="1"/>
    <col min="4368" max="4368" width="14.5703125" style="5" customWidth="1"/>
    <col min="4369" max="4369" width="17" style="5" customWidth="1"/>
    <col min="4370" max="4370" width="11.85546875" style="5" customWidth="1"/>
    <col min="4371" max="4371" width="13.7109375" style="5" customWidth="1"/>
    <col min="4372" max="4609" width="9.140625" style="5"/>
    <col min="4610" max="4610" width="3.5703125" style="5" customWidth="1"/>
    <col min="4611" max="4611" width="13.85546875" style="5" customWidth="1"/>
    <col min="4612" max="4612" width="12.28515625" style="5" bestFit="1" customWidth="1"/>
    <col min="4613" max="4613" width="10.5703125" style="5" customWidth="1"/>
    <col min="4614" max="4614" width="15.28515625" style="5" customWidth="1"/>
    <col min="4615" max="4615" width="14.5703125" style="5" customWidth="1"/>
    <col min="4616" max="4616" width="13.42578125" style="5" customWidth="1"/>
    <col min="4617" max="4617" width="15.140625" style="5" customWidth="1"/>
    <col min="4618" max="4618" width="9.28515625" style="5" customWidth="1"/>
    <col min="4619" max="4619" width="11.85546875" style="5" customWidth="1"/>
    <col min="4620" max="4620" width="14.5703125" style="5" customWidth="1"/>
    <col min="4621" max="4621" width="17" style="5" customWidth="1"/>
    <col min="4622" max="4622" width="10.85546875" style="5" customWidth="1"/>
    <col min="4623" max="4623" width="13.7109375" style="5" customWidth="1"/>
    <col min="4624" max="4624" width="14.5703125" style="5" customWidth="1"/>
    <col min="4625" max="4625" width="17" style="5" customWidth="1"/>
    <col min="4626" max="4626" width="11.85546875" style="5" customWidth="1"/>
    <col min="4627" max="4627" width="13.7109375" style="5" customWidth="1"/>
    <col min="4628" max="4865" width="9.140625" style="5"/>
    <col min="4866" max="4866" width="3.5703125" style="5" customWidth="1"/>
    <col min="4867" max="4867" width="13.85546875" style="5" customWidth="1"/>
    <col min="4868" max="4868" width="12.28515625" style="5" bestFit="1" customWidth="1"/>
    <col min="4869" max="4869" width="10.5703125" style="5" customWidth="1"/>
    <col min="4870" max="4870" width="15.28515625" style="5" customWidth="1"/>
    <col min="4871" max="4871" width="14.5703125" style="5" customWidth="1"/>
    <col min="4872" max="4872" width="13.42578125" style="5" customWidth="1"/>
    <col min="4873" max="4873" width="15.140625" style="5" customWidth="1"/>
    <col min="4874" max="4874" width="9.28515625" style="5" customWidth="1"/>
    <col min="4875" max="4875" width="11.85546875" style="5" customWidth="1"/>
    <col min="4876" max="4876" width="14.5703125" style="5" customWidth="1"/>
    <col min="4877" max="4877" width="17" style="5" customWidth="1"/>
    <col min="4878" max="4878" width="10.85546875" style="5" customWidth="1"/>
    <col min="4879" max="4879" width="13.7109375" style="5" customWidth="1"/>
    <col min="4880" max="4880" width="14.5703125" style="5" customWidth="1"/>
    <col min="4881" max="4881" width="17" style="5" customWidth="1"/>
    <col min="4882" max="4882" width="11.85546875" style="5" customWidth="1"/>
    <col min="4883" max="4883" width="13.7109375" style="5" customWidth="1"/>
    <col min="4884" max="5121" width="9.140625" style="5"/>
    <col min="5122" max="5122" width="3.5703125" style="5" customWidth="1"/>
    <col min="5123" max="5123" width="13.85546875" style="5" customWidth="1"/>
    <col min="5124" max="5124" width="12.28515625" style="5" bestFit="1" customWidth="1"/>
    <col min="5125" max="5125" width="10.5703125" style="5" customWidth="1"/>
    <col min="5126" max="5126" width="15.28515625" style="5" customWidth="1"/>
    <col min="5127" max="5127" width="14.5703125" style="5" customWidth="1"/>
    <col min="5128" max="5128" width="13.42578125" style="5" customWidth="1"/>
    <col min="5129" max="5129" width="15.140625" style="5" customWidth="1"/>
    <col min="5130" max="5130" width="9.28515625" style="5" customWidth="1"/>
    <col min="5131" max="5131" width="11.85546875" style="5" customWidth="1"/>
    <col min="5132" max="5132" width="14.5703125" style="5" customWidth="1"/>
    <col min="5133" max="5133" width="17" style="5" customWidth="1"/>
    <col min="5134" max="5134" width="10.85546875" style="5" customWidth="1"/>
    <col min="5135" max="5135" width="13.7109375" style="5" customWidth="1"/>
    <col min="5136" max="5136" width="14.5703125" style="5" customWidth="1"/>
    <col min="5137" max="5137" width="17" style="5" customWidth="1"/>
    <col min="5138" max="5138" width="11.85546875" style="5" customWidth="1"/>
    <col min="5139" max="5139" width="13.7109375" style="5" customWidth="1"/>
    <col min="5140" max="5377" width="9.140625" style="5"/>
    <col min="5378" max="5378" width="3.5703125" style="5" customWidth="1"/>
    <col min="5379" max="5379" width="13.85546875" style="5" customWidth="1"/>
    <col min="5380" max="5380" width="12.28515625" style="5" bestFit="1" customWidth="1"/>
    <col min="5381" max="5381" width="10.5703125" style="5" customWidth="1"/>
    <col min="5382" max="5382" width="15.28515625" style="5" customWidth="1"/>
    <col min="5383" max="5383" width="14.5703125" style="5" customWidth="1"/>
    <col min="5384" max="5384" width="13.42578125" style="5" customWidth="1"/>
    <col min="5385" max="5385" width="15.140625" style="5" customWidth="1"/>
    <col min="5386" max="5386" width="9.28515625" style="5" customWidth="1"/>
    <col min="5387" max="5387" width="11.85546875" style="5" customWidth="1"/>
    <col min="5388" max="5388" width="14.5703125" style="5" customWidth="1"/>
    <col min="5389" max="5389" width="17" style="5" customWidth="1"/>
    <col min="5390" max="5390" width="10.85546875" style="5" customWidth="1"/>
    <col min="5391" max="5391" width="13.7109375" style="5" customWidth="1"/>
    <col min="5392" max="5392" width="14.5703125" style="5" customWidth="1"/>
    <col min="5393" max="5393" width="17" style="5" customWidth="1"/>
    <col min="5394" max="5394" width="11.85546875" style="5" customWidth="1"/>
    <col min="5395" max="5395" width="13.7109375" style="5" customWidth="1"/>
    <col min="5396" max="5633" width="9.140625" style="5"/>
    <col min="5634" max="5634" width="3.5703125" style="5" customWidth="1"/>
    <col min="5635" max="5635" width="13.85546875" style="5" customWidth="1"/>
    <col min="5636" max="5636" width="12.28515625" style="5" bestFit="1" customWidth="1"/>
    <col min="5637" max="5637" width="10.5703125" style="5" customWidth="1"/>
    <col min="5638" max="5638" width="15.28515625" style="5" customWidth="1"/>
    <col min="5639" max="5639" width="14.5703125" style="5" customWidth="1"/>
    <col min="5640" max="5640" width="13.42578125" style="5" customWidth="1"/>
    <col min="5641" max="5641" width="15.140625" style="5" customWidth="1"/>
    <col min="5642" max="5642" width="9.28515625" style="5" customWidth="1"/>
    <col min="5643" max="5643" width="11.85546875" style="5" customWidth="1"/>
    <col min="5644" max="5644" width="14.5703125" style="5" customWidth="1"/>
    <col min="5645" max="5645" width="17" style="5" customWidth="1"/>
    <col min="5646" max="5646" width="10.85546875" style="5" customWidth="1"/>
    <col min="5647" max="5647" width="13.7109375" style="5" customWidth="1"/>
    <col min="5648" max="5648" width="14.5703125" style="5" customWidth="1"/>
    <col min="5649" max="5649" width="17" style="5" customWidth="1"/>
    <col min="5650" max="5650" width="11.85546875" style="5" customWidth="1"/>
    <col min="5651" max="5651" width="13.7109375" style="5" customWidth="1"/>
    <col min="5652" max="5889" width="9.140625" style="5"/>
    <col min="5890" max="5890" width="3.5703125" style="5" customWidth="1"/>
    <col min="5891" max="5891" width="13.85546875" style="5" customWidth="1"/>
    <col min="5892" max="5892" width="12.28515625" style="5" bestFit="1" customWidth="1"/>
    <col min="5893" max="5893" width="10.5703125" style="5" customWidth="1"/>
    <col min="5894" max="5894" width="15.28515625" style="5" customWidth="1"/>
    <col min="5895" max="5895" width="14.5703125" style="5" customWidth="1"/>
    <col min="5896" max="5896" width="13.42578125" style="5" customWidth="1"/>
    <col min="5897" max="5897" width="15.140625" style="5" customWidth="1"/>
    <col min="5898" max="5898" width="9.28515625" style="5" customWidth="1"/>
    <col min="5899" max="5899" width="11.85546875" style="5" customWidth="1"/>
    <col min="5900" max="5900" width="14.5703125" style="5" customWidth="1"/>
    <col min="5901" max="5901" width="17" style="5" customWidth="1"/>
    <col min="5902" max="5902" width="10.85546875" style="5" customWidth="1"/>
    <col min="5903" max="5903" width="13.7109375" style="5" customWidth="1"/>
    <col min="5904" max="5904" width="14.5703125" style="5" customWidth="1"/>
    <col min="5905" max="5905" width="17" style="5" customWidth="1"/>
    <col min="5906" max="5906" width="11.85546875" style="5" customWidth="1"/>
    <col min="5907" max="5907" width="13.7109375" style="5" customWidth="1"/>
    <col min="5908" max="6145" width="9.140625" style="5"/>
    <col min="6146" max="6146" width="3.5703125" style="5" customWidth="1"/>
    <col min="6147" max="6147" width="13.85546875" style="5" customWidth="1"/>
    <col min="6148" max="6148" width="12.28515625" style="5" bestFit="1" customWidth="1"/>
    <col min="6149" max="6149" width="10.5703125" style="5" customWidth="1"/>
    <col min="6150" max="6150" width="15.28515625" style="5" customWidth="1"/>
    <col min="6151" max="6151" width="14.5703125" style="5" customWidth="1"/>
    <col min="6152" max="6152" width="13.42578125" style="5" customWidth="1"/>
    <col min="6153" max="6153" width="15.140625" style="5" customWidth="1"/>
    <col min="6154" max="6154" width="9.28515625" style="5" customWidth="1"/>
    <col min="6155" max="6155" width="11.85546875" style="5" customWidth="1"/>
    <col min="6156" max="6156" width="14.5703125" style="5" customWidth="1"/>
    <col min="6157" max="6157" width="17" style="5" customWidth="1"/>
    <col min="6158" max="6158" width="10.85546875" style="5" customWidth="1"/>
    <col min="6159" max="6159" width="13.7109375" style="5" customWidth="1"/>
    <col min="6160" max="6160" width="14.5703125" style="5" customWidth="1"/>
    <col min="6161" max="6161" width="17" style="5" customWidth="1"/>
    <col min="6162" max="6162" width="11.85546875" style="5" customWidth="1"/>
    <col min="6163" max="6163" width="13.7109375" style="5" customWidth="1"/>
    <col min="6164" max="6401" width="9.140625" style="5"/>
    <col min="6402" max="6402" width="3.5703125" style="5" customWidth="1"/>
    <col min="6403" max="6403" width="13.85546875" style="5" customWidth="1"/>
    <col min="6404" max="6404" width="12.28515625" style="5" bestFit="1" customWidth="1"/>
    <col min="6405" max="6405" width="10.5703125" style="5" customWidth="1"/>
    <col min="6406" max="6406" width="15.28515625" style="5" customWidth="1"/>
    <col min="6407" max="6407" width="14.5703125" style="5" customWidth="1"/>
    <col min="6408" max="6408" width="13.42578125" style="5" customWidth="1"/>
    <col min="6409" max="6409" width="15.140625" style="5" customWidth="1"/>
    <col min="6410" max="6410" width="9.28515625" style="5" customWidth="1"/>
    <col min="6411" max="6411" width="11.85546875" style="5" customWidth="1"/>
    <col min="6412" max="6412" width="14.5703125" style="5" customWidth="1"/>
    <col min="6413" max="6413" width="17" style="5" customWidth="1"/>
    <col min="6414" max="6414" width="10.85546875" style="5" customWidth="1"/>
    <col min="6415" max="6415" width="13.7109375" style="5" customWidth="1"/>
    <col min="6416" max="6416" width="14.5703125" style="5" customWidth="1"/>
    <col min="6417" max="6417" width="17" style="5" customWidth="1"/>
    <col min="6418" max="6418" width="11.85546875" style="5" customWidth="1"/>
    <col min="6419" max="6419" width="13.7109375" style="5" customWidth="1"/>
    <col min="6420" max="6657" width="9.140625" style="5"/>
    <col min="6658" max="6658" width="3.5703125" style="5" customWidth="1"/>
    <col min="6659" max="6659" width="13.85546875" style="5" customWidth="1"/>
    <col min="6660" max="6660" width="12.28515625" style="5" bestFit="1" customWidth="1"/>
    <col min="6661" max="6661" width="10.5703125" style="5" customWidth="1"/>
    <col min="6662" max="6662" width="15.28515625" style="5" customWidth="1"/>
    <col min="6663" max="6663" width="14.5703125" style="5" customWidth="1"/>
    <col min="6664" max="6664" width="13.42578125" style="5" customWidth="1"/>
    <col min="6665" max="6665" width="15.140625" style="5" customWidth="1"/>
    <col min="6666" max="6666" width="9.28515625" style="5" customWidth="1"/>
    <col min="6667" max="6667" width="11.85546875" style="5" customWidth="1"/>
    <col min="6668" max="6668" width="14.5703125" style="5" customWidth="1"/>
    <col min="6669" max="6669" width="17" style="5" customWidth="1"/>
    <col min="6670" max="6670" width="10.85546875" style="5" customWidth="1"/>
    <col min="6671" max="6671" width="13.7109375" style="5" customWidth="1"/>
    <col min="6672" max="6672" width="14.5703125" style="5" customWidth="1"/>
    <col min="6673" max="6673" width="17" style="5" customWidth="1"/>
    <col min="6674" max="6674" width="11.85546875" style="5" customWidth="1"/>
    <col min="6675" max="6675" width="13.7109375" style="5" customWidth="1"/>
    <col min="6676" max="6913" width="9.140625" style="5"/>
    <col min="6914" max="6914" width="3.5703125" style="5" customWidth="1"/>
    <col min="6915" max="6915" width="13.85546875" style="5" customWidth="1"/>
    <col min="6916" max="6916" width="12.28515625" style="5" bestFit="1" customWidth="1"/>
    <col min="6917" max="6917" width="10.5703125" style="5" customWidth="1"/>
    <col min="6918" max="6918" width="15.28515625" style="5" customWidth="1"/>
    <col min="6919" max="6919" width="14.5703125" style="5" customWidth="1"/>
    <col min="6920" max="6920" width="13.42578125" style="5" customWidth="1"/>
    <col min="6921" max="6921" width="15.140625" style="5" customWidth="1"/>
    <col min="6922" max="6922" width="9.28515625" style="5" customWidth="1"/>
    <col min="6923" max="6923" width="11.85546875" style="5" customWidth="1"/>
    <col min="6924" max="6924" width="14.5703125" style="5" customWidth="1"/>
    <col min="6925" max="6925" width="17" style="5" customWidth="1"/>
    <col min="6926" max="6926" width="10.85546875" style="5" customWidth="1"/>
    <col min="6927" max="6927" width="13.7109375" style="5" customWidth="1"/>
    <col min="6928" max="6928" width="14.5703125" style="5" customWidth="1"/>
    <col min="6929" max="6929" width="17" style="5" customWidth="1"/>
    <col min="6930" max="6930" width="11.85546875" style="5" customWidth="1"/>
    <col min="6931" max="6931" width="13.7109375" style="5" customWidth="1"/>
    <col min="6932" max="7169" width="9.140625" style="5"/>
    <col min="7170" max="7170" width="3.5703125" style="5" customWidth="1"/>
    <col min="7171" max="7171" width="13.85546875" style="5" customWidth="1"/>
    <col min="7172" max="7172" width="12.28515625" style="5" bestFit="1" customWidth="1"/>
    <col min="7173" max="7173" width="10.5703125" style="5" customWidth="1"/>
    <col min="7174" max="7174" width="15.28515625" style="5" customWidth="1"/>
    <col min="7175" max="7175" width="14.5703125" style="5" customWidth="1"/>
    <col min="7176" max="7176" width="13.42578125" style="5" customWidth="1"/>
    <col min="7177" max="7177" width="15.140625" style="5" customWidth="1"/>
    <col min="7178" max="7178" width="9.28515625" style="5" customWidth="1"/>
    <col min="7179" max="7179" width="11.85546875" style="5" customWidth="1"/>
    <col min="7180" max="7180" width="14.5703125" style="5" customWidth="1"/>
    <col min="7181" max="7181" width="17" style="5" customWidth="1"/>
    <col min="7182" max="7182" width="10.85546875" style="5" customWidth="1"/>
    <col min="7183" max="7183" width="13.7109375" style="5" customWidth="1"/>
    <col min="7184" max="7184" width="14.5703125" style="5" customWidth="1"/>
    <col min="7185" max="7185" width="17" style="5" customWidth="1"/>
    <col min="7186" max="7186" width="11.85546875" style="5" customWidth="1"/>
    <col min="7187" max="7187" width="13.7109375" style="5" customWidth="1"/>
    <col min="7188" max="7425" width="9.140625" style="5"/>
    <col min="7426" max="7426" width="3.5703125" style="5" customWidth="1"/>
    <col min="7427" max="7427" width="13.85546875" style="5" customWidth="1"/>
    <col min="7428" max="7428" width="12.28515625" style="5" bestFit="1" customWidth="1"/>
    <col min="7429" max="7429" width="10.5703125" style="5" customWidth="1"/>
    <col min="7430" max="7430" width="15.28515625" style="5" customWidth="1"/>
    <col min="7431" max="7431" width="14.5703125" style="5" customWidth="1"/>
    <col min="7432" max="7432" width="13.42578125" style="5" customWidth="1"/>
    <col min="7433" max="7433" width="15.140625" style="5" customWidth="1"/>
    <col min="7434" max="7434" width="9.28515625" style="5" customWidth="1"/>
    <col min="7435" max="7435" width="11.85546875" style="5" customWidth="1"/>
    <col min="7436" max="7436" width="14.5703125" style="5" customWidth="1"/>
    <col min="7437" max="7437" width="17" style="5" customWidth="1"/>
    <col min="7438" max="7438" width="10.85546875" style="5" customWidth="1"/>
    <col min="7439" max="7439" width="13.7109375" style="5" customWidth="1"/>
    <col min="7440" max="7440" width="14.5703125" style="5" customWidth="1"/>
    <col min="7441" max="7441" width="17" style="5" customWidth="1"/>
    <col min="7442" max="7442" width="11.85546875" style="5" customWidth="1"/>
    <col min="7443" max="7443" width="13.7109375" style="5" customWidth="1"/>
    <col min="7444" max="7681" width="9.140625" style="5"/>
    <col min="7682" max="7682" width="3.5703125" style="5" customWidth="1"/>
    <col min="7683" max="7683" width="13.85546875" style="5" customWidth="1"/>
    <col min="7684" max="7684" width="12.28515625" style="5" bestFit="1" customWidth="1"/>
    <col min="7685" max="7685" width="10.5703125" style="5" customWidth="1"/>
    <col min="7686" max="7686" width="15.28515625" style="5" customWidth="1"/>
    <col min="7687" max="7687" width="14.5703125" style="5" customWidth="1"/>
    <col min="7688" max="7688" width="13.42578125" style="5" customWidth="1"/>
    <col min="7689" max="7689" width="15.140625" style="5" customWidth="1"/>
    <col min="7690" max="7690" width="9.28515625" style="5" customWidth="1"/>
    <col min="7691" max="7691" width="11.85546875" style="5" customWidth="1"/>
    <col min="7692" max="7692" width="14.5703125" style="5" customWidth="1"/>
    <col min="7693" max="7693" width="17" style="5" customWidth="1"/>
    <col min="7694" max="7694" width="10.85546875" style="5" customWidth="1"/>
    <col min="7695" max="7695" width="13.7109375" style="5" customWidth="1"/>
    <col min="7696" max="7696" width="14.5703125" style="5" customWidth="1"/>
    <col min="7697" max="7697" width="17" style="5" customWidth="1"/>
    <col min="7698" max="7698" width="11.85546875" style="5" customWidth="1"/>
    <col min="7699" max="7699" width="13.7109375" style="5" customWidth="1"/>
    <col min="7700" max="7937" width="9.140625" style="5"/>
    <col min="7938" max="7938" width="3.5703125" style="5" customWidth="1"/>
    <col min="7939" max="7939" width="13.85546875" style="5" customWidth="1"/>
    <col min="7940" max="7940" width="12.28515625" style="5" bestFit="1" customWidth="1"/>
    <col min="7941" max="7941" width="10.5703125" style="5" customWidth="1"/>
    <col min="7942" max="7942" width="15.28515625" style="5" customWidth="1"/>
    <col min="7943" max="7943" width="14.5703125" style="5" customWidth="1"/>
    <col min="7944" max="7944" width="13.42578125" style="5" customWidth="1"/>
    <col min="7945" max="7945" width="15.140625" style="5" customWidth="1"/>
    <col min="7946" max="7946" width="9.28515625" style="5" customWidth="1"/>
    <col min="7947" max="7947" width="11.85546875" style="5" customWidth="1"/>
    <col min="7948" max="7948" width="14.5703125" style="5" customWidth="1"/>
    <col min="7949" max="7949" width="17" style="5" customWidth="1"/>
    <col min="7950" max="7950" width="10.85546875" style="5" customWidth="1"/>
    <col min="7951" max="7951" width="13.7109375" style="5" customWidth="1"/>
    <col min="7952" max="7952" width="14.5703125" style="5" customWidth="1"/>
    <col min="7953" max="7953" width="17" style="5" customWidth="1"/>
    <col min="7954" max="7954" width="11.85546875" style="5" customWidth="1"/>
    <col min="7955" max="7955" width="13.7109375" style="5" customWidth="1"/>
    <col min="7956" max="8193" width="9.140625" style="5"/>
    <col min="8194" max="8194" width="3.5703125" style="5" customWidth="1"/>
    <col min="8195" max="8195" width="13.85546875" style="5" customWidth="1"/>
    <col min="8196" max="8196" width="12.28515625" style="5" bestFit="1" customWidth="1"/>
    <col min="8197" max="8197" width="10.5703125" style="5" customWidth="1"/>
    <col min="8198" max="8198" width="15.28515625" style="5" customWidth="1"/>
    <col min="8199" max="8199" width="14.5703125" style="5" customWidth="1"/>
    <col min="8200" max="8200" width="13.42578125" style="5" customWidth="1"/>
    <col min="8201" max="8201" width="15.140625" style="5" customWidth="1"/>
    <col min="8202" max="8202" width="9.28515625" style="5" customWidth="1"/>
    <col min="8203" max="8203" width="11.85546875" style="5" customWidth="1"/>
    <col min="8204" max="8204" width="14.5703125" style="5" customWidth="1"/>
    <col min="8205" max="8205" width="17" style="5" customWidth="1"/>
    <col min="8206" max="8206" width="10.85546875" style="5" customWidth="1"/>
    <col min="8207" max="8207" width="13.7109375" style="5" customWidth="1"/>
    <col min="8208" max="8208" width="14.5703125" style="5" customWidth="1"/>
    <col min="8209" max="8209" width="17" style="5" customWidth="1"/>
    <col min="8210" max="8210" width="11.85546875" style="5" customWidth="1"/>
    <col min="8211" max="8211" width="13.7109375" style="5" customWidth="1"/>
    <col min="8212" max="8449" width="9.140625" style="5"/>
    <col min="8450" max="8450" width="3.5703125" style="5" customWidth="1"/>
    <col min="8451" max="8451" width="13.85546875" style="5" customWidth="1"/>
    <col min="8452" max="8452" width="12.28515625" style="5" bestFit="1" customWidth="1"/>
    <col min="8453" max="8453" width="10.5703125" style="5" customWidth="1"/>
    <col min="8454" max="8454" width="15.28515625" style="5" customWidth="1"/>
    <col min="8455" max="8455" width="14.5703125" style="5" customWidth="1"/>
    <col min="8456" max="8456" width="13.42578125" style="5" customWidth="1"/>
    <col min="8457" max="8457" width="15.140625" style="5" customWidth="1"/>
    <col min="8458" max="8458" width="9.28515625" style="5" customWidth="1"/>
    <col min="8459" max="8459" width="11.85546875" style="5" customWidth="1"/>
    <col min="8460" max="8460" width="14.5703125" style="5" customWidth="1"/>
    <col min="8461" max="8461" width="17" style="5" customWidth="1"/>
    <col min="8462" max="8462" width="10.85546875" style="5" customWidth="1"/>
    <col min="8463" max="8463" width="13.7109375" style="5" customWidth="1"/>
    <col min="8464" max="8464" width="14.5703125" style="5" customWidth="1"/>
    <col min="8465" max="8465" width="17" style="5" customWidth="1"/>
    <col min="8466" max="8466" width="11.85546875" style="5" customWidth="1"/>
    <col min="8467" max="8467" width="13.7109375" style="5" customWidth="1"/>
    <col min="8468" max="8705" width="9.140625" style="5"/>
    <col min="8706" max="8706" width="3.5703125" style="5" customWidth="1"/>
    <col min="8707" max="8707" width="13.85546875" style="5" customWidth="1"/>
    <col min="8708" max="8708" width="12.28515625" style="5" bestFit="1" customWidth="1"/>
    <col min="8709" max="8709" width="10.5703125" style="5" customWidth="1"/>
    <col min="8710" max="8710" width="15.28515625" style="5" customWidth="1"/>
    <col min="8711" max="8711" width="14.5703125" style="5" customWidth="1"/>
    <col min="8712" max="8712" width="13.42578125" style="5" customWidth="1"/>
    <col min="8713" max="8713" width="15.140625" style="5" customWidth="1"/>
    <col min="8714" max="8714" width="9.28515625" style="5" customWidth="1"/>
    <col min="8715" max="8715" width="11.85546875" style="5" customWidth="1"/>
    <col min="8716" max="8716" width="14.5703125" style="5" customWidth="1"/>
    <col min="8717" max="8717" width="17" style="5" customWidth="1"/>
    <col min="8718" max="8718" width="10.85546875" style="5" customWidth="1"/>
    <col min="8719" max="8719" width="13.7109375" style="5" customWidth="1"/>
    <col min="8720" max="8720" width="14.5703125" style="5" customWidth="1"/>
    <col min="8721" max="8721" width="17" style="5" customWidth="1"/>
    <col min="8722" max="8722" width="11.85546875" style="5" customWidth="1"/>
    <col min="8723" max="8723" width="13.7109375" style="5" customWidth="1"/>
    <col min="8724" max="8961" width="9.140625" style="5"/>
    <col min="8962" max="8962" width="3.5703125" style="5" customWidth="1"/>
    <col min="8963" max="8963" width="13.85546875" style="5" customWidth="1"/>
    <col min="8964" max="8964" width="12.28515625" style="5" bestFit="1" customWidth="1"/>
    <col min="8965" max="8965" width="10.5703125" style="5" customWidth="1"/>
    <col min="8966" max="8966" width="15.28515625" style="5" customWidth="1"/>
    <col min="8967" max="8967" width="14.5703125" style="5" customWidth="1"/>
    <col min="8968" max="8968" width="13.42578125" style="5" customWidth="1"/>
    <col min="8969" max="8969" width="15.140625" style="5" customWidth="1"/>
    <col min="8970" max="8970" width="9.28515625" style="5" customWidth="1"/>
    <col min="8971" max="8971" width="11.85546875" style="5" customWidth="1"/>
    <col min="8972" max="8972" width="14.5703125" style="5" customWidth="1"/>
    <col min="8973" max="8973" width="17" style="5" customWidth="1"/>
    <col min="8974" max="8974" width="10.85546875" style="5" customWidth="1"/>
    <col min="8975" max="8975" width="13.7109375" style="5" customWidth="1"/>
    <col min="8976" max="8976" width="14.5703125" style="5" customWidth="1"/>
    <col min="8977" max="8977" width="17" style="5" customWidth="1"/>
    <col min="8978" max="8978" width="11.85546875" style="5" customWidth="1"/>
    <col min="8979" max="8979" width="13.7109375" style="5" customWidth="1"/>
    <col min="8980" max="9217" width="9.140625" style="5"/>
    <col min="9218" max="9218" width="3.5703125" style="5" customWidth="1"/>
    <col min="9219" max="9219" width="13.85546875" style="5" customWidth="1"/>
    <col min="9220" max="9220" width="12.28515625" style="5" bestFit="1" customWidth="1"/>
    <col min="9221" max="9221" width="10.5703125" style="5" customWidth="1"/>
    <col min="9222" max="9222" width="15.28515625" style="5" customWidth="1"/>
    <col min="9223" max="9223" width="14.5703125" style="5" customWidth="1"/>
    <col min="9224" max="9224" width="13.42578125" style="5" customWidth="1"/>
    <col min="9225" max="9225" width="15.140625" style="5" customWidth="1"/>
    <col min="9226" max="9226" width="9.28515625" style="5" customWidth="1"/>
    <col min="9227" max="9227" width="11.85546875" style="5" customWidth="1"/>
    <col min="9228" max="9228" width="14.5703125" style="5" customWidth="1"/>
    <col min="9229" max="9229" width="17" style="5" customWidth="1"/>
    <col min="9230" max="9230" width="10.85546875" style="5" customWidth="1"/>
    <col min="9231" max="9231" width="13.7109375" style="5" customWidth="1"/>
    <col min="9232" max="9232" width="14.5703125" style="5" customWidth="1"/>
    <col min="9233" max="9233" width="17" style="5" customWidth="1"/>
    <col min="9234" max="9234" width="11.85546875" style="5" customWidth="1"/>
    <col min="9235" max="9235" width="13.7109375" style="5" customWidth="1"/>
    <col min="9236" max="9473" width="9.140625" style="5"/>
    <col min="9474" max="9474" width="3.5703125" style="5" customWidth="1"/>
    <col min="9475" max="9475" width="13.85546875" style="5" customWidth="1"/>
    <col min="9476" max="9476" width="12.28515625" style="5" bestFit="1" customWidth="1"/>
    <col min="9477" max="9477" width="10.5703125" style="5" customWidth="1"/>
    <col min="9478" max="9478" width="15.28515625" style="5" customWidth="1"/>
    <col min="9479" max="9479" width="14.5703125" style="5" customWidth="1"/>
    <col min="9480" max="9480" width="13.42578125" style="5" customWidth="1"/>
    <col min="9481" max="9481" width="15.140625" style="5" customWidth="1"/>
    <col min="9482" max="9482" width="9.28515625" style="5" customWidth="1"/>
    <col min="9483" max="9483" width="11.85546875" style="5" customWidth="1"/>
    <col min="9484" max="9484" width="14.5703125" style="5" customWidth="1"/>
    <col min="9485" max="9485" width="17" style="5" customWidth="1"/>
    <col min="9486" max="9486" width="10.85546875" style="5" customWidth="1"/>
    <col min="9487" max="9487" width="13.7109375" style="5" customWidth="1"/>
    <col min="9488" max="9488" width="14.5703125" style="5" customWidth="1"/>
    <col min="9489" max="9489" width="17" style="5" customWidth="1"/>
    <col min="9490" max="9490" width="11.85546875" style="5" customWidth="1"/>
    <col min="9491" max="9491" width="13.7109375" style="5" customWidth="1"/>
    <col min="9492" max="9729" width="9.140625" style="5"/>
    <col min="9730" max="9730" width="3.5703125" style="5" customWidth="1"/>
    <col min="9731" max="9731" width="13.85546875" style="5" customWidth="1"/>
    <col min="9732" max="9732" width="12.28515625" style="5" bestFit="1" customWidth="1"/>
    <col min="9733" max="9733" width="10.5703125" style="5" customWidth="1"/>
    <col min="9734" max="9734" width="15.28515625" style="5" customWidth="1"/>
    <col min="9735" max="9735" width="14.5703125" style="5" customWidth="1"/>
    <col min="9736" max="9736" width="13.42578125" style="5" customWidth="1"/>
    <col min="9737" max="9737" width="15.140625" style="5" customWidth="1"/>
    <col min="9738" max="9738" width="9.28515625" style="5" customWidth="1"/>
    <col min="9739" max="9739" width="11.85546875" style="5" customWidth="1"/>
    <col min="9740" max="9740" width="14.5703125" style="5" customWidth="1"/>
    <col min="9741" max="9741" width="17" style="5" customWidth="1"/>
    <col min="9742" max="9742" width="10.85546875" style="5" customWidth="1"/>
    <col min="9743" max="9743" width="13.7109375" style="5" customWidth="1"/>
    <col min="9744" max="9744" width="14.5703125" style="5" customWidth="1"/>
    <col min="9745" max="9745" width="17" style="5" customWidth="1"/>
    <col min="9746" max="9746" width="11.85546875" style="5" customWidth="1"/>
    <col min="9747" max="9747" width="13.7109375" style="5" customWidth="1"/>
    <col min="9748" max="9985" width="9.140625" style="5"/>
    <col min="9986" max="9986" width="3.5703125" style="5" customWidth="1"/>
    <col min="9987" max="9987" width="13.85546875" style="5" customWidth="1"/>
    <col min="9988" max="9988" width="12.28515625" style="5" bestFit="1" customWidth="1"/>
    <col min="9989" max="9989" width="10.5703125" style="5" customWidth="1"/>
    <col min="9990" max="9990" width="15.28515625" style="5" customWidth="1"/>
    <col min="9991" max="9991" width="14.5703125" style="5" customWidth="1"/>
    <col min="9992" max="9992" width="13.42578125" style="5" customWidth="1"/>
    <col min="9993" max="9993" width="15.140625" style="5" customWidth="1"/>
    <col min="9994" max="9994" width="9.28515625" style="5" customWidth="1"/>
    <col min="9995" max="9995" width="11.85546875" style="5" customWidth="1"/>
    <col min="9996" max="9996" width="14.5703125" style="5" customWidth="1"/>
    <col min="9997" max="9997" width="17" style="5" customWidth="1"/>
    <col min="9998" max="9998" width="10.85546875" style="5" customWidth="1"/>
    <col min="9999" max="9999" width="13.7109375" style="5" customWidth="1"/>
    <col min="10000" max="10000" width="14.5703125" style="5" customWidth="1"/>
    <col min="10001" max="10001" width="17" style="5" customWidth="1"/>
    <col min="10002" max="10002" width="11.85546875" style="5" customWidth="1"/>
    <col min="10003" max="10003" width="13.7109375" style="5" customWidth="1"/>
    <col min="10004" max="10241" width="9.140625" style="5"/>
    <col min="10242" max="10242" width="3.5703125" style="5" customWidth="1"/>
    <col min="10243" max="10243" width="13.85546875" style="5" customWidth="1"/>
    <col min="10244" max="10244" width="12.28515625" style="5" bestFit="1" customWidth="1"/>
    <col min="10245" max="10245" width="10.5703125" style="5" customWidth="1"/>
    <col min="10246" max="10246" width="15.28515625" style="5" customWidth="1"/>
    <col min="10247" max="10247" width="14.5703125" style="5" customWidth="1"/>
    <col min="10248" max="10248" width="13.42578125" style="5" customWidth="1"/>
    <col min="10249" max="10249" width="15.140625" style="5" customWidth="1"/>
    <col min="10250" max="10250" width="9.28515625" style="5" customWidth="1"/>
    <col min="10251" max="10251" width="11.85546875" style="5" customWidth="1"/>
    <col min="10252" max="10252" width="14.5703125" style="5" customWidth="1"/>
    <col min="10253" max="10253" width="17" style="5" customWidth="1"/>
    <col min="10254" max="10254" width="10.85546875" style="5" customWidth="1"/>
    <col min="10255" max="10255" width="13.7109375" style="5" customWidth="1"/>
    <col min="10256" max="10256" width="14.5703125" style="5" customWidth="1"/>
    <col min="10257" max="10257" width="17" style="5" customWidth="1"/>
    <col min="10258" max="10258" width="11.85546875" style="5" customWidth="1"/>
    <col min="10259" max="10259" width="13.7109375" style="5" customWidth="1"/>
    <col min="10260" max="10497" width="9.140625" style="5"/>
    <col min="10498" max="10498" width="3.5703125" style="5" customWidth="1"/>
    <col min="10499" max="10499" width="13.85546875" style="5" customWidth="1"/>
    <col min="10500" max="10500" width="12.28515625" style="5" bestFit="1" customWidth="1"/>
    <col min="10501" max="10501" width="10.5703125" style="5" customWidth="1"/>
    <col min="10502" max="10502" width="15.28515625" style="5" customWidth="1"/>
    <col min="10503" max="10503" width="14.5703125" style="5" customWidth="1"/>
    <col min="10504" max="10504" width="13.42578125" style="5" customWidth="1"/>
    <col min="10505" max="10505" width="15.140625" style="5" customWidth="1"/>
    <col min="10506" max="10506" width="9.28515625" style="5" customWidth="1"/>
    <col min="10507" max="10507" width="11.85546875" style="5" customWidth="1"/>
    <col min="10508" max="10508" width="14.5703125" style="5" customWidth="1"/>
    <col min="10509" max="10509" width="17" style="5" customWidth="1"/>
    <col min="10510" max="10510" width="10.85546875" style="5" customWidth="1"/>
    <col min="10511" max="10511" width="13.7109375" style="5" customWidth="1"/>
    <col min="10512" max="10512" width="14.5703125" style="5" customWidth="1"/>
    <col min="10513" max="10513" width="17" style="5" customWidth="1"/>
    <col min="10514" max="10514" width="11.85546875" style="5" customWidth="1"/>
    <col min="10515" max="10515" width="13.7109375" style="5" customWidth="1"/>
    <col min="10516" max="10753" width="9.140625" style="5"/>
    <col min="10754" max="10754" width="3.5703125" style="5" customWidth="1"/>
    <col min="10755" max="10755" width="13.85546875" style="5" customWidth="1"/>
    <col min="10756" max="10756" width="12.28515625" style="5" bestFit="1" customWidth="1"/>
    <col min="10757" max="10757" width="10.5703125" style="5" customWidth="1"/>
    <col min="10758" max="10758" width="15.28515625" style="5" customWidth="1"/>
    <col min="10759" max="10759" width="14.5703125" style="5" customWidth="1"/>
    <col min="10760" max="10760" width="13.42578125" style="5" customWidth="1"/>
    <col min="10761" max="10761" width="15.140625" style="5" customWidth="1"/>
    <col min="10762" max="10762" width="9.28515625" style="5" customWidth="1"/>
    <col min="10763" max="10763" width="11.85546875" style="5" customWidth="1"/>
    <col min="10764" max="10764" width="14.5703125" style="5" customWidth="1"/>
    <col min="10765" max="10765" width="17" style="5" customWidth="1"/>
    <col min="10766" max="10766" width="10.85546875" style="5" customWidth="1"/>
    <col min="10767" max="10767" width="13.7109375" style="5" customWidth="1"/>
    <col min="10768" max="10768" width="14.5703125" style="5" customWidth="1"/>
    <col min="10769" max="10769" width="17" style="5" customWidth="1"/>
    <col min="10770" max="10770" width="11.85546875" style="5" customWidth="1"/>
    <col min="10771" max="10771" width="13.7109375" style="5" customWidth="1"/>
    <col min="10772" max="11009" width="9.140625" style="5"/>
    <col min="11010" max="11010" width="3.5703125" style="5" customWidth="1"/>
    <col min="11011" max="11011" width="13.85546875" style="5" customWidth="1"/>
    <col min="11012" max="11012" width="12.28515625" style="5" bestFit="1" customWidth="1"/>
    <col min="11013" max="11013" width="10.5703125" style="5" customWidth="1"/>
    <col min="11014" max="11014" width="15.28515625" style="5" customWidth="1"/>
    <col min="11015" max="11015" width="14.5703125" style="5" customWidth="1"/>
    <col min="11016" max="11016" width="13.42578125" style="5" customWidth="1"/>
    <col min="11017" max="11017" width="15.140625" style="5" customWidth="1"/>
    <col min="11018" max="11018" width="9.28515625" style="5" customWidth="1"/>
    <col min="11019" max="11019" width="11.85546875" style="5" customWidth="1"/>
    <col min="11020" max="11020" width="14.5703125" style="5" customWidth="1"/>
    <col min="11021" max="11021" width="17" style="5" customWidth="1"/>
    <col min="11022" max="11022" width="10.85546875" style="5" customWidth="1"/>
    <col min="11023" max="11023" width="13.7109375" style="5" customWidth="1"/>
    <col min="11024" max="11024" width="14.5703125" style="5" customWidth="1"/>
    <col min="11025" max="11025" width="17" style="5" customWidth="1"/>
    <col min="11026" max="11026" width="11.85546875" style="5" customWidth="1"/>
    <col min="11027" max="11027" width="13.7109375" style="5" customWidth="1"/>
    <col min="11028" max="11265" width="9.140625" style="5"/>
    <col min="11266" max="11266" width="3.5703125" style="5" customWidth="1"/>
    <col min="11267" max="11267" width="13.85546875" style="5" customWidth="1"/>
    <col min="11268" max="11268" width="12.28515625" style="5" bestFit="1" customWidth="1"/>
    <col min="11269" max="11269" width="10.5703125" style="5" customWidth="1"/>
    <col min="11270" max="11270" width="15.28515625" style="5" customWidth="1"/>
    <col min="11271" max="11271" width="14.5703125" style="5" customWidth="1"/>
    <col min="11272" max="11272" width="13.42578125" style="5" customWidth="1"/>
    <col min="11273" max="11273" width="15.140625" style="5" customWidth="1"/>
    <col min="11274" max="11274" width="9.28515625" style="5" customWidth="1"/>
    <col min="11275" max="11275" width="11.85546875" style="5" customWidth="1"/>
    <col min="11276" max="11276" width="14.5703125" style="5" customWidth="1"/>
    <col min="11277" max="11277" width="17" style="5" customWidth="1"/>
    <col min="11278" max="11278" width="10.85546875" style="5" customWidth="1"/>
    <col min="11279" max="11279" width="13.7109375" style="5" customWidth="1"/>
    <col min="11280" max="11280" width="14.5703125" style="5" customWidth="1"/>
    <col min="11281" max="11281" width="17" style="5" customWidth="1"/>
    <col min="11282" max="11282" width="11.85546875" style="5" customWidth="1"/>
    <col min="11283" max="11283" width="13.7109375" style="5" customWidth="1"/>
    <col min="11284" max="11521" width="9.140625" style="5"/>
    <col min="11522" max="11522" width="3.5703125" style="5" customWidth="1"/>
    <col min="11523" max="11523" width="13.85546875" style="5" customWidth="1"/>
    <col min="11524" max="11524" width="12.28515625" style="5" bestFit="1" customWidth="1"/>
    <col min="11525" max="11525" width="10.5703125" style="5" customWidth="1"/>
    <col min="11526" max="11526" width="15.28515625" style="5" customWidth="1"/>
    <col min="11527" max="11527" width="14.5703125" style="5" customWidth="1"/>
    <col min="11528" max="11528" width="13.42578125" style="5" customWidth="1"/>
    <col min="11529" max="11529" width="15.140625" style="5" customWidth="1"/>
    <col min="11530" max="11530" width="9.28515625" style="5" customWidth="1"/>
    <col min="11531" max="11531" width="11.85546875" style="5" customWidth="1"/>
    <col min="11532" max="11532" width="14.5703125" style="5" customWidth="1"/>
    <col min="11533" max="11533" width="17" style="5" customWidth="1"/>
    <col min="11534" max="11534" width="10.85546875" style="5" customWidth="1"/>
    <col min="11535" max="11535" width="13.7109375" style="5" customWidth="1"/>
    <col min="11536" max="11536" width="14.5703125" style="5" customWidth="1"/>
    <col min="11537" max="11537" width="17" style="5" customWidth="1"/>
    <col min="11538" max="11538" width="11.85546875" style="5" customWidth="1"/>
    <col min="11539" max="11539" width="13.7109375" style="5" customWidth="1"/>
    <col min="11540" max="11777" width="9.140625" style="5"/>
    <col min="11778" max="11778" width="3.5703125" style="5" customWidth="1"/>
    <col min="11779" max="11779" width="13.85546875" style="5" customWidth="1"/>
    <col min="11780" max="11780" width="12.28515625" style="5" bestFit="1" customWidth="1"/>
    <col min="11781" max="11781" width="10.5703125" style="5" customWidth="1"/>
    <col min="11782" max="11782" width="15.28515625" style="5" customWidth="1"/>
    <col min="11783" max="11783" width="14.5703125" style="5" customWidth="1"/>
    <col min="11784" max="11784" width="13.42578125" style="5" customWidth="1"/>
    <col min="11785" max="11785" width="15.140625" style="5" customWidth="1"/>
    <col min="11786" max="11786" width="9.28515625" style="5" customWidth="1"/>
    <col min="11787" max="11787" width="11.85546875" style="5" customWidth="1"/>
    <col min="11788" max="11788" width="14.5703125" style="5" customWidth="1"/>
    <col min="11789" max="11789" width="17" style="5" customWidth="1"/>
    <col min="11790" max="11790" width="10.85546875" style="5" customWidth="1"/>
    <col min="11791" max="11791" width="13.7109375" style="5" customWidth="1"/>
    <col min="11792" max="11792" width="14.5703125" style="5" customWidth="1"/>
    <col min="11793" max="11793" width="17" style="5" customWidth="1"/>
    <col min="11794" max="11794" width="11.85546875" style="5" customWidth="1"/>
    <col min="11795" max="11795" width="13.7109375" style="5" customWidth="1"/>
    <col min="11796" max="12033" width="9.140625" style="5"/>
    <col min="12034" max="12034" width="3.5703125" style="5" customWidth="1"/>
    <col min="12035" max="12035" width="13.85546875" style="5" customWidth="1"/>
    <col min="12036" max="12036" width="12.28515625" style="5" bestFit="1" customWidth="1"/>
    <col min="12037" max="12037" width="10.5703125" style="5" customWidth="1"/>
    <col min="12038" max="12038" width="15.28515625" style="5" customWidth="1"/>
    <col min="12039" max="12039" width="14.5703125" style="5" customWidth="1"/>
    <col min="12040" max="12040" width="13.42578125" style="5" customWidth="1"/>
    <col min="12041" max="12041" width="15.140625" style="5" customWidth="1"/>
    <col min="12042" max="12042" width="9.28515625" style="5" customWidth="1"/>
    <col min="12043" max="12043" width="11.85546875" style="5" customWidth="1"/>
    <col min="12044" max="12044" width="14.5703125" style="5" customWidth="1"/>
    <col min="12045" max="12045" width="17" style="5" customWidth="1"/>
    <col min="12046" max="12046" width="10.85546875" style="5" customWidth="1"/>
    <col min="12047" max="12047" width="13.7109375" style="5" customWidth="1"/>
    <col min="12048" max="12048" width="14.5703125" style="5" customWidth="1"/>
    <col min="12049" max="12049" width="17" style="5" customWidth="1"/>
    <col min="12050" max="12050" width="11.85546875" style="5" customWidth="1"/>
    <col min="12051" max="12051" width="13.7109375" style="5" customWidth="1"/>
    <col min="12052" max="12289" width="9.140625" style="5"/>
    <col min="12290" max="12290" width="3.5703125" style="5" customWidth="1"/>
    <col min="12291" max="12291" width="13.85546875" style="5" customWidth="1"/>
    <col min="12292" max="12292" width="12.28515625" style="5" bestFit="1" customWidth="1"/>
    <col min="12293" max="12293" width="10.5703125" style="5" customWidth="1"/>
    <col min="12294" max="12294" width="15.28515625" style="5" customWidth="1"/>
    <col min="12295" max="12295" width="14.5703125" style="5" customWidth="1"/>
    <col min="12296" max="12296" width="13.42578125" style="5" customWidth="1"/>
    <col min="12297" max="12297" width="15.140625" style="5" customWidth="1"/>
    <col min="12298" max="12298" width="9.28515625" style="5" customWidth="1"/>
    <col min="12299" max="12299" width="11.85546875" style="5" customWidth="1"/>
    <col min="12300" max="12300" width="14.5703125" style="5" customWidth="1"/>
    <col min="12301" max="12301" width="17" style="5" customWidth="1"/>
    <col min="12302" max="12302" width="10.85546875" style="5" customWidth="1"/>
    <col min="12303" max="12303" width="13.7109375" style="5" customWidth="1"/>
    <col min="12304" max="12304" width="14.5703125" style="5" customWidth="1"/>
    <col min="12305" max="12305" width="17" style="5" customWidth="1"/>
    <col min="12306" max="12306" width="11.85546875" style="5" customWidth="1"/>
    <col min="12307" max="12307" width="13.7109375" style="5" customWidth="1"/>
    <col min="12308" max="12545" width="9.140625" style="5"/>
    <col min="12546" max="12546" width="3.5703125" style="5" customWidth="1"/>
    <col min="12547" max="12547" width="13.85546875" style="5" customWidth="1"/>
    <col min="12548" max="12548" width="12.28515625" style="5" bestFit="1" customWidth="1"/>
    <col min="12549" max="12549" width="10.5703125" style="5" customWidth="1"/>
    <col min="12550" max="12550" width="15.28515625" style="5" customWidth="1"/>
    <col min="12551" max="12551" width="14.5703125" style="5" customWidth="1"/>
    <col min="12552" max="12552" width="13.42578125" style="5" customWidth="1"/>
    <col min="12553" max="12553" width="15.140625" style="5" customWidth="1"/>
    <col min="12554" max="12554" width="9.28515625" style="5" customWidth="1"/>
    <col min="12555" max="12555" width="11.85546875" style="5" customWidth="1"/>
    <col min="12556" max="12556" width="14.5703125" style="5" customWidth="1"/>
    <col min="12557" max="12557" width="17" style="5" customWidth="1"/>
    <col min="12558" max="12558" width="10.85546875" style="5" customWidth="1"/>
    <col min="12559" max="12559" width="13.7109375" style="5" customWidth="1"/>
    <col min="12560" max="12560" width="14.5703125" style="5" customWidth="1"/>
    <col min="12561" max="12561" width="17" style="5" customWidth="1"/>
    <col min="12562" max="12562" width="11.85546875" style="5" customWidth="1"/>
    <col min="12563" max="12563" width="13.7109375" style="5" customWidth="1"/>
    <col min="12564" max="12801" width="9.140625" style="5"/>
    <col min="12802" max="12802" width="3.5703125" style="5" customWidth="1"/>
    <col min="12803" max="12803" width="13.85546875" style="5" customWidth="1"/>
    <col min="12804" max="12804" width="12.28515625" style="5" bestFit="1" customWidth="1"/>
    <col min="12805" max="12805" width="10.5703125" style="5" customWidth="1"/>
    <col min="12806" max="12806" width="15.28515625" style="5" customWidth="1"/>
    <col min="12807" max="12807" width="14.5703125" style="5" customWidth="1"/>
    <col min="12808" max="12808" width="13.42578125" style="5" customWidth="1"/>
    <col min="12809" max="12809" width="15.140625" style="5" customWidth="1"/>
    <col min="12810" max="12810" width="9.28515625" style="5" customWidth="1"/>
    <col min="12811" max="12811" width="11.85546875" style="5" customWidth="1"/>
    <col min="12812" max="12812" width="14.5703125" style="5" customWidth="1"/>
    <col min="12813" max="12813" width="17" style="5" customWidth="1"/>
    <col min="12814" max="12814" width="10.85546875" style="5" customWidth="1"/>
    <col min="12815" max="12815" width="13.7109375" style="5" customWidth="1"/>
    <col min="12816" max="12816" width="14.5703125" style="5" customWidth="1"/>
    <col min="12817" max="12817" width="17" style="5" customWidth="1"/>
    <col min="12818" max="12818" width="11.85546875" style="5" customWidth="1"/>
    <col min="12819" max="12819" width="13.7109375" style="5" customWidth="1"/>
    <col min="12820" max="13057" width="9.140625" style="5"/>
    <col min="13058" max="13058" width="3.5703125" style="5" customWidth="1"/>
    <col min="13059" max="13059" width="13.85546875" style="5" customWidth="1"/>
    <col min="13060" max="13060" width="12.28515625" style="5" bestFit="1" customWidth="1"/>
    <col min="13061" max="13061" width="10.5703125" style="5" customWidth="1"/>
    <col min="13062" max="13062" width="15.28515625" style="5" customWidth="1"/>
    <col min="13063" max="13063" width="14.5703125" style="5" customWidth="1"/>
    <col min="13064" max="13064" width="13.42578125" style="5" customWidth="1"/>
    <col min="13065" max="13065" width="15.140625" style="5" customWidth="1"/>
    <col min="13066" max="13066" width="9.28515625" style="5" customWidth="1"/>
    <col min="13067" max="13067" width="11.85546875" style="5" customWidth="1"/>
    <col min="13068" max="13068" width="14.5703125" style="5" customWidth="1"/>
    <col min="13069" max="13069" width="17" style="5" customWidth="1"/>
    <col min="13070" max="13070" width="10.85546875" style="5" customWidth="1"/>
    <col min="13071" max="13071" width="13.7109375" style="5" customWidth="1"/>
    <col min="13072" max="13072" width="14.5703125" style="5" customWidth="1"/>
    <col min="13073" max="13073" width="17" style="5" customWidth="1"/>
    <col min="13074" max="13074" width="11.85546875" style="5" customWidth="1"/>
    <col min="13075" max="13075" width="13.7109375" style="5" customWidth="1"/>
    <col min="13076" max="13313" width="9.140625" style="5"/>
    <col min="13314" max="13314" width="3.5703125" style="5" customWidth="1"/>
    <col min="13315" max="13315" width="13.85546875" style="5" customWidth="1"/>
    <col min="13316" max="13316" width="12.28515625" style="5" bestFit="1" customWidth="1"/>
    <col min="13317" max="13317" width="10.5703125" style="5" customWidth="1"/>
    <col min="13318" max="13318" width="15.28515625" style="5" customWidth="1"/>
    <col min="13319" max="13319" width="14.5703125" style="5" customWidth="1"/>
    <col min="13320" max="13320" width="13.42578125" style="5" customWidth="1"/>
    <col min="13321" max="13321" width="15.140625" style="5" customWidth="1"/>
    <col min="13322" max="13322" width="9.28515625" style="5" customWidth="1"/>
    <col min="13323" max="13323" width="11.85546875" style="5" customWidth="1"/>
    <col min="13324" max="13324" width="14.5703125" style="5" customWidth="1"/>
    <col min="13325" max="13325" width="17" style="5" customWidth="1"/>
    <col min="13326" max="13326" width="10.85546875" style="5" customWidth="1"/>
    <col min="13327" max="13327" width="13.7109375" style="5" customWidth="1"/>
    <col min="13328" max="13328" width="14.5703125" style="5" customWidth="1"/>
    <col min="13329" max="13329" width="17" style="5" customWidth="1"/>
    <col min="13330" max="13330" width="11.85546875" style="5" customWidth="1"/>
    <col min="13331" max="13331" width="13.7109375" style="5" customWidth="1"/>
    <col min="13332" max="13569" width="9.140625" style="5"/>
    <col min="13570" max="13570" width="3.5703125" style="5" customWidth="1"/>
    <col min="13571" max="13571" width="13.85546875" style="5" customWidth="1"/>
    <col min="13572" max="13572" width="12.28515625" style="5" bestFit="1" customWidth="1"/>
    <col min="13573" max="13573" width="10.5703125" style="5" customWidth="1"/>
    <col min="13574" max="13574" width="15.28515625" style="5" customWidth="1"/>
    <col min="13575" max="13575" width="14.5703125" style="5" customWidth="1"/>
    <col min="13576" max="13576" width="13.42578125" style="5" customWidth="1"/>
    <col min="13577" max="13577" width="15.140625" style="5" customWidth="1"/>
    <col min="13578" max="13578" width="9.28515625" style="5" customWidth="1"/>
    <col min="13579" max="13579" width="11.85546875" style="5" customWidth="1"/>
    <col min="13580" max="13580" width="14.5703125" style="5" customWidth="1"/>
    <col min="13581" max="13581" width="17" style="5" customWidth="1"/>
    <col min="13582" max="13582" width="10.85546875" style="5" customWidth="1"/>
    <col min="13583" max="13583" width="13.7109375" style="5" customWidth="1"/>
    <col min="13584" max="13584" width="14.5703125" style="5" customWidth="1"/>
    <col min="13585" max="13585" width="17" style="5" customWidth="1"/>
    <col min="13586" max="13586" width="11.85546875" style="5" customWidth="1"/>
    <col min="13587" max="13587" width="13.7109375" style="5" customWidth="1"/>
    <col min="13588" max="13825" width="9.140625" style="5"/>
    <col min="13826" max="13826" width="3.5703125" style="5" customWidth="1"/>
    <col min="13827" max="13827" width="13.85546875" style="5" customWidth="1"/>
    <col min="13828" max="13828" width="12.28515625" style="5" bestFit="1" customWidth="1"/>
    <col min="13829" max="13829" width="10.5703125" style="5" customWidth="1"/>
    <col min="13830" max="13830" width="15.28515625" style="5" customWidth="1"/>
    <col min="13831" max="13831" width="14.5703125" style="5" customWidth="1"/>
    <col min="13832" max="13832" width="13.42578125" style="5" customWidth="1"/>
    <col min="13833" max="13833" width="15.140625" style="5" customWidth="1"/>
    <col min="13834" max="13834" width="9.28515625" style="5" customWidth="1"/>
    <col min="13835" max="13835" width="11.85546875" style="5" customWidth="1"/>
    <col min="13836" max="13836" width="14.5703125" style="5" customWidth="1"/>
    <col min="13837" max="13837" width="17" style="5" customWidth="1"/>
    <col min="13838" max="13838" width="10.85546875" style="5" customWidth="1"/>
    <col min="13839" max="13839" width="13.7109375" style="5" customWidth="1"/>
    <col min="13840" max="13840" width="14.5703125" style="5" customWidth="1"/>
    <col min="13841" max="13841" width="17" style="5" customWidth="1"/>
    <col min="13842" max="13842" width="11.85546875" style="5" customWidth="1"/>
    <col min="13843" max="13843" width="13.7109375" style="5" customWidth="1"/>
    <col min="13844" max="14081" width="9.140625" style="5"/>
    <col min="14082" max="14082" width="3.5703125" style="5" customWidth="1"/>
    <col min="14083" max="14083" width="13.85546875" style="5" customWidth="1"/>
    <col min="14084" max="14084" width="12.28515625" style="5" bestFit="1" customWidth="1"/>
    <col min="14085" max="14085" width="10.5703125" style="5" customWidth="1"/>
    <col min="14086" max="14086" width="15.28515625" style="5" customWidth="1"/>
    <col min="14087" max="14087" width="14.5703125" style="5" customWidth="1"/>
    <col min="14088" max="14088" width="13.42578125" style="5" customWidth="1"/>
    <col min="14089" max="14089" width="15.140625" style="5" customWidth="1"/>
    <col min="14090" max="14090" width="9.28515625" style="5" customWidth="1"/>
    <col min="14091" max="14091" width="11.85546875" style="5" customWidth="1"/>
    <col min="14092" max="14092" width="14.5703125" style="5" customWidth="1"/>
    <col min="14093" max="14093" width="17" style="5" customWidth="1"/>
    <col min="14094" max="14094" width="10.85546875" style="5" customWidth="1"/>
    <col min="14095" max="14095" width="13.7109375" style="5" customWidth="1"/>
    <col min="14096" max="14096" width="14.5703125" style="5" customWidth="1"/>
    <col min="14097" max="14097" width="17" style="5" customWidth="1"/>
    <col min="14098" max="14098" width="11.85546875" style="5" customWidth="1"/>
    <col min="14099" max="14099" width="13.7109375" style="5" customWidth="1"/>
    <col min="14100" max="14337" width="9.140625" style="5"/>
    <col min="14338" max="14338" width="3.5703125" style="5" customWidth="1"/>
    <col min="14339" max="14339" width="13.85546875" style="5" customWidth="1"/>
    <col min="14340" max="14340" width="12.28515625" style="5" bestFit="1" customWidth="1"/>
    <col min="14341" max="14341" width="10.5703125" style="5" customWidth="1"/>
    <col min="14342" max="14342" width="15.28515625" style="5" customWidth="1"/>
    <col min="14343" max="14343" width="14.5703125" style="5" customWidth="1"/>
    <col min="14344" max="14344" width="13.42578125" style="5" customWidth="1"/>
    <col min="14345" max="14345" width="15.140625" style="5" customWidth="1"/>
    <col min="14346" max="14346" width="9.28515625" style="5" customWidth="1"/>
    <col min="14347" max="14347" width="11.85546875" style="5" customWidth="1"/>
    <col min="14348" max="14348" width="14.5703125" style="5" customWidth="1"/>
    <col min="14349" max="14349" width="17" style="5" customWidth="1"/>
    <col min="14350" max="14350" width="10.85546875" style="5" customWidth="1"/>
    <col min="14351" max="14351" width="13.7109375" style="5" customWidth="1"/>
    <col min="14352" max="14352" width="14.5703125" style="5" customWidth="1"/>
    <col min="14353" max="14353" width="17" style="5" customWidth="1"/>
    <col min="14354" max="14354" width="11.85546875" style="5" customWidth="1"/>
    <col min="14355" max="14355" width="13.7109375" style="5" customWidth="1"/>
    <col min="14356" max="14593" width="9.140625" style="5"/>
    <col min="14594" max="14594" width="3.5703125" style="5" customWidth="1"/>
    <col min="14595" max="14595" width="13.85546875" style="5" customWidth="1"/>
    <col min="14596" max="14596" width="12.28515625" style="5" bestFit="1" customWidth="1"/>
    <col min="14597" max="14597" width="10.5703125" style="5" customWidth="1"/>
    <col min="14598" max="14598" width="15.28515625" style="5" customWidth="1"/>
    <col min="14599" max="14599" width="14.5703125" style="5" customWidth="1"/>
    <col min="14600" max="14600" width="13.42578125" style="5" customWidth="1"/>
    <col min="14601" max="14601" width="15.140625" style="5" customWidth="1"/>
    <col min="14602" max="14602" width="9.28515625" style="5" customWidth="1"/>
    <col min="14603" max="14603" width="11.85546875" style="5" customWidth="1"/>
    <col min="14604" max="14604" width="14.5703125" style="5" customWidth="1"/>
    <col min="14605" max="14605" width="17" style="5" customWidth="1"/>
    <col min="14606" max="14606" width="10.85546875" style="5" customWidth="1"/>
    <col min="14607" max="14607" width="13.7109375" style="5" customWidth="1"/>
    <col min="14608" max="14608" width="14.5703125" style="5" customWidth="1"/>
    <col min="14609" max="14609" width="17" style="5" customWidth="1"/>
    <col min="14610" max="14610" width="11.85546875" style="5" customWidth="1"/>
    <col min="14611" max="14611" width="13.7109375" style="5" customWidth="1"/>
    <col min="14612" max="14849" width="9.140625" style="5"/>
    <col min="14850" max="14850" width="3.5703125" style="5" customWidth="1"/>
    <col min="14851" max="14851" width="13.85546875" style="5" customWidth="1"/>
    <col min="14852" max="14852" width="12.28515625" style="5" bestFit="1" customWidth="1"/>
    <col min="14853" max="14853" width="10.5703125" style="5" customWidth="1"/>
    <col min="14854" max="14854" width="15.28515625" style="5" customWidth="1"/>
    <col min="14855" max="14855" width="14.5703125" style="5" customWidth="1"/>
    <col min="14856" max="14856" width="13.42578125" style="5" customWidth="1"/>
    <col min="14857" max="14857" width="15.140625" style="5" customWidth="1"/>
    <col min="14858" max="14858" width="9.28515625" style="5" customWidth="1"/>
    <col min="14859" max="14859" width="11.85546875" style="5" customWidth="1"/>
    <col min="14860" max="14860" width="14.5703125" style="5" customWidth="1"/>
    <col min="14861" max="14861" width="17" style="5" customWidth="1"/>
    <col min="14862" max="14862" width="10.85546875" style="5" customWidth="1"/>
    <col min="14863" max="14863" width="13.7109375" style="5" customWidth="1"/>
    <col min="14864" max="14864" width="14.5703125" style="5" customWidth="1"/>
    <col min="14865" max="14865" width="17" style="5" customWidth="1"/>
    <col min="14866" max="14866" width="11.85546875" style="5" customWidth="1"/>
    <col min="14867" max="14867" width="13.7109375" style="5" customWidth="1"/>
    <col min="14868" max="15105" width="9.140625" style="5"/>
    <col min="15106" max="15106" width="3.5703125" style="5" customWidth="1"/>
    <col min="15107" max="15107" width="13.85546875" style="5" customWidth="1"/>
    <col min="15108" max="15108" width="12.28515625" style="5" bestFit="1" customWidth="1"/>
    <col min="15109" max="15109" width="10.5703125" style="5" customWidth="1"/>
    <col min="15110" max="15110" width="15.28515625" style="5" customWidth="1"/>
    <col min="15111" max="15111" width="14.5703125" style="5" customWidth="1"/>
    <col min="15112" max="15112" width="13.42578125" style="5" customWidth="1"/>
    <col min="15113" max="15113" width="15.140625" style="5" customWidth="1"/>
    <col min="15114" max="15114" width="9.28515625" style="5" customWidth="1"/>
    <col min="15115" max="15115" width="11.85546875" style="5" customWidth="1"/>
    <col min="15116" max="15116" width="14.5703125" style="5" customWidth="1"/>
    <col min="15117" max="15117" width="17" style="5" customWidth="1"/>
    <col min="15118" max="15118" width="10.85546875" style="5" customWidth="1"/>
    <col min="15119" max="15119" width="13.7109375" style="5" customWidth="1"/>
    <col min="15120" max="15120" width="14.5703125" style="5" customWidth="1"/>
    <col min="15121" max="15121" width="17" style="5" customWidth="1"/>
    <col min="15122" max="15122" width="11.85546875" style="5" customWidth="1"/>
    <col min="15123" max="15123" width="13.7109375" style="5" customWidth="1"/>
    <col min="15124" max="15361" width="9.140625" style="5"/>
    <col min="15362" max="15362" width="3.5703125" style="5" customWidth="1"/>
    <col min="15363" max="15363" width="13.85546875" style="5" customWidth="1"/>
    <col min="15364" max="15364" width="12.28515625" style="5" bestFit="1" customWidth="1"/>
    <col min="15365" max="15365" width="10.5703125" style="5" customWidth="1"/>
    <col min="15366" max="15366" width="15.28515625" style="5" customWidth="1"/>
    <col min="15367" max="15367" width="14.5703125" style="5" customWidth="1"/>
    <col min="15368" max="15368" width="13.42578125" style="5" customWidth="1"/>
    <col min="15369" max="15369" width="15.140625" style="5" customWidth="1"/>
    <col min="15370" max="15370" width="9.28515625" style="5" customWidth="1"/>
    <col min="15371" max="15371" width="11.85546875" style="5" customWidth="1"/>
    <col min="15372" max="15372" width="14.5703125" style="5" customWidth="1"/>
    <col min="15373" max="15373" width="17" style="5" customWidth="1"/>
    <col min="15374" max="15374" width="10.85546875" style="5" customWidth="1"/>
    <col min="15375" max="15375" width="13.7109375" style="5" customWidth="1"/>
    <col min="15376" max="15376" width="14.5703125" style="5" customWidth="1"/>
    <col min="15377" max="15377" width="17" style="5" customWidth="1"/>
    <col min="15378" max="15378" width="11.85546875" style="5" customWidth="1"/>
    <col min="15379" max="15379" width="13.7109375" style="5" customWidth="1"/>
    <col min="15380" max="15617" width="9.140625" style="5"/>
    <col min="15618" max="15618" width="3.5703125" style="5" customWidth="1"/>
    <col min="15619" max="15619" width="13.85546875" style="5" customWidth="1"/>
    <col min="15620" max="15620" width="12.28515625" style="5" bestFit="1" customWidth="1"/>
    <col min="15621" max="15621" width="10.5703125" style="5" customWidth="1"/>
    <col min="15622" max="15622" width="15.28515625" style="5" customWidth="1"/>
    <col min="15623" max="15623" width="14.5703125" style="5" customWidth="1"/>
    <col min="15624" max="15624" width="13.42578125" style="5" customWidth="1"/>
    <col min="15625" max="15625" width="15.140625" style="5" customWidth="1"/>
    <col min="15626" max="15626" width="9.28515625" style="5" customWidth="1"/>
    <col min="15627" max="15627" width="11.85546875" style="5" customWidth="1"/>
    <col min="15628" max="15628" width="14.5703125" style="5" customWidth="1"/>
    <col min="15629" max="15629" width="17" style="5" customWidth="1"/>
    <col min="15630" max="15630" width="10.85546875" style="5" customWidth="1"/>
    <col min="15631" max="15631" width="13.7109375" style="5" customWidth="1"/>
    <col min="15632" max="15632" width="14.5703125" style="5" customWidth="1"/>
    <col min="15633" max="15633" width="17" style="5" customWidth="1"/>
    <col min="15634" max="15634" width="11.85546875" style="5" customWidth="1"/>
    <col min="15635" max="15635" width="13.7109375" style="5" customWidth="1"/>
    <col min="15636" max="15873" width="9.140625" style="5"/>
    <col min="15874" max="15874" width="3.5703125" style="5" customWidth="1"/>
    <col min="15875" max="15875" width="13.85546875" style="5" customWidth="1"/>
    <col min="15876" max="15876" width="12.28515625" style="5" bestFit="1" customWidth="1"/>
    <col min="15877" max="15877" width="10.5703125" style="5" customWidth="1"/>
    <col min="15878" max="15878" width="15.28515625" style="5" customWidth="1"/>
    <col min="15879" max="15879" width="14.5703125" style="5" customWidth="1"/>
    <col min="15880" max="15880" width="13.42578125" style="5" customWidth="1"/>
    <col min="15881" max="15881" width="15.140625" style="5" customWidth="1"/>
    <col min="15882" max="15882" width="9.28515625" style="5" customWidth="1"/>
    <col min="15883" max="15883" width="11.85546875" style="5" customWidth="1"/>
    <col min="15884" max="15884" width="14.5703125" style="5" customWidth="1"/>
    <col min="15885" max="15885" width="17" style="5" customWidth="1"/>
    <col min="15886" max="15886" width="10.85546875" style="5" customWidth="1"/>
    <col min="15887" max="15887" width="13.7109375" style="5" customWidth="1"/>
    <col min="15888" max="15888" width="14.5703125" style="5" customWidth="1"/>
    <col min="15889" max="15889" width="17" style="5" customWidth="1"/>
    <col min="15890" max="15890" width="11.85546875" style="5" customWidth="1"/>
    <col min="15891" max="15891" width="13.7109375" style="5" customWidth="1"/>
    <col min="15892" max="16129" width="9.140625" style="5"/>
    <col min="16130" max="16130" width="3.5703125" style="5" customWidth="1"/>
    <col min="16131" max="16131" width="13.85546875" style="5" customWidth="1"/>
    <col min="16132" max="16132" width="12.28515625" style="5" bestFit="1" customWidth="1"/>
    <col min="16133" max="16133" width="10.5703125" style="5" customWidth="1"/>
    <col min="16134" max="16134" width="15.28515625" style="5" customWidth="1"/>
    <col min="16135" max="16135" width="14.5703125" style="5" customWidth="1"/>
    <col min="16136" max="16136" width="13.42578125" style="5" customWidth="1"/>
    <col min="16137" max="16137" width="15.140625" style="5" customWidth="1"/>
    <col min="16138" max="16138" width="9.28515625" style="5" customWidth="1"/>
    <col min="16139" max="16139" width="11.85546875" style="5" customWidth="1"/>
    <col min="16140" max="16140" width="14.5703125" style="5" customWidth="1"/>
    <col min="16141" max="16141" width="17" style="5" customWidth="1"/>
    <col min="16142" max="16142" width="10.85546875" style="5" customWidth="1"/>
    <col min="16143" max="16143" width="13.7109375" style="5" customWidth="1"/>
    <col min="16144" max="16144" width="14.5703125" style="5" customWidth="1"/>
    <col min="16145" max="16145" width="17" style="5" customWidth="1"/>
    <col min="16146" max="16146" width="11.85546875" style="5" customWidth="1"/>
    <col min="16147" max="16147" width="13.7109375" style="5" customWidth="1"/>
    <col min="16148" max="16384" width="9.140625" style="5"/>
  </cols>
  <sheetData>
    <row r="1" spans="1:25" s="1" customFormat="1" ht="28.5" x14ac:dyDescent="0.4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5" ht="19.5" customHeight="1" x14ac:dyDescent="0.25">
      <c r="A2" s="369" t="s">
        <v>1</v>
      </c>
      <c r="B2" s="369"/>
      <c r="C2" s="2"/>
      <c r="D2" s="151"/>
      <c r="E2" s="4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370" t="s">
        <v>2</v>
      </c>
      <c r="R2" s="370"/>
      <c r="S2" s="370"/>
    </row>
    <row r="3" spans="1:25" ht="69" customHeight="1" x14ac:dyDescent="0.2">
      <c r="A3" s="371" t="s">
        <v>120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5" s="6" customFormat="1" ht="31.5" customHeight="1" x14ac:dyDescent="0.25">
      <c r="A4" s="373" t="s">
        <v>3</v>
      </c>
      <c r="B4" s="373" t="s">
        <v>4</v>
      </c>
      <c r="C4" s="374" t="s">
        <v>5</v>
      </c>
      <c r="D4" s="373" t="s">
        <v>6</v>
      </c>
      <c r="E4" s="374" t="s">
        <v>127</v>
      </c>
      <c r="F4" s="374" t="s">
        <v>128</v>
      </c>
      <c r="G4" s="374" t="s">
        <v>166</v>
      </c>
      <c r="H4" s="378" t="s">
        <v>129</v>
      </c>
      <c r="I4" s="378"/>
      <c r="J4" s="378"/>
      <c r="K4" s="379" t="s">
        <v>169</v>
      </c>
      <c r="L4" s="373" t="s">
        <v>130</v>
      </c>
      <c r="M4" s="373"/>
      <c r="N4" s="373"/>
      <c r="O4" s="373"/>
      <c r="P4" s="373" t="s">
        <v>10</v>
      </c>
      <c r="Q4" s="373"/>
      <c r="R4" s="373"/>
      <c r="S4" s="373"/>
    </row>
    <row r="5" spans="1:25" s="6" customFormat="1" ht="15" x14ac:dyDescent="0.25">
      <c r="A5" s="373"/>
      <c r="B5" s="373"/>
      <c r="C5" s="375"/>
      <c r="D5" s="373"/>
      <c r="E5" s="375"/>
      <c r="F5" s="375"/>
      <c r="G5" s="375"/>
      <c r="H5" s="378"/>
      <c r="I5" s="378"/>
      <c r="J5" s="378"/>
      <c r="K5" s="380"/>
      <c r="L5" s="373" t="s">
        <v>11</v>
      </c>
      <c r="M5" s="378" t="s">
        <v>12</v>
      </c>
      <c r="N5" s="378" t="s">
        <v>13</v>
      </c>
      <c r="O5" s="378" t="s">
        <v>14</v>
      </c>
      <c r="P5" s="373" t="s">
        <v>156</v>
      </c>
      <c r="Q5" s="378" t="s">
        <v>15</v>
      </c>
      <c r="R5" s="378" t="s">
        <v>16</v>
      </c>
      <c r="S5" s="378" t="s">
        <v>17</v>
      </c>
    </row>
    <row r="6" spans="1:25" s="6" customFormat="1" ht="142.5" customHeight="1" x14ac:dyDescent="0.25">
      <c r="A6" s="373"/>
      <c r="B6" s="373"/>
      <c r="C6" s="376"/>
      <c r="D6" s="373"/>
      <c r="E6" s="376"/>
      <c r="F6" s="376"/>
      <c r="G6" s="376"/>
      <c r="H6" s="152" t="s">
        <v>18</v>
      </c>
      <c r="I6" s="152" t="s">
        <v>19</v>
      </c>
      <c r="J6" s="152" t="s">
        <v>20</v>
      </c>
      <c r="K6" s="381"/>
      <c r="L6" s="373"/>
      <c r="M6" s="378"/>
      <c r="N6" s="378"/>
      <c r="O6" s="378"/>
      <c r="P6" s="373"/>
      <c r="Q6" s="378"/>
      <c r="R6" s="378"/>
      <c r="S6" s="378"/>
    </row>
    <row r="7" spans="1:25" s="10" customFormat="1" ht="21" customHeight="1" x14ac:dyDescent="0.25">
      <c r="A7" s="8">
        <v>1</v>
      </c>
      <c r="B7" s="8">
        <v>2</v>
      </c>
      <c r="C7" s="8">
        <v>3</v>
      </c>
      <c r="D7" s="8">
        <v>4</v>
      </c>
      <c r="E7" s="9" t="s">
        <v>21</v>
      </c>
      <c r="F7" s="8">
        <v>5</v>
      </c>
      <c r="G7" s="8" t="s">
        <v>22</v>
      </c>
      <c r="H7" s="8">
        <v>6</v>
      </c>
      <c r="I7" s="8">
        <v>7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</row>
    <row r="8" spans="1:25" ht="57" customHeight="1" x14ac:dyDescent="0.2">
      <c r="A8" s="11">
        <v>1</v>
      </c>
      <c r="B8" s="11" t="s">
        <v>33</v>
      </c>
      <c r="C8" s="12">
        <v>45</v>
      </c>
      <c r="D8" s="12">
        <v>44</v>
      </c>
      <c r="E8" s="13">
        <v>2184</v>
      </c>
      <c r="F8" s="14">
        <v>9.2930555555555561</v>
      </c>
      <c r="G8" s="15">
        <f>'April-2019 I'!G8+F8</f>
        <v>22.09375</v>
      </c>
      <c r="H8" s="15">
        <v>21.803472222222222</v>
      </c>
      <c r="I8" s="15">
        <v>6.1097222222222216</v>
      </c>
      <c r="J8" s="15">
        <f t="shared" ref="J8:J14" si="0">H8+I8</f>
        <v>27.913194444444443</v>
      </c>
      <c r="K8" s="16">
        <f>'April-2019 I'!K8+J8</f>
        <v>52.77708333333333</v>
      </c>
      <c r="L8" s="307">
        <f t="shared" ref="L8:L13" si="1">F8+J8</f>
        <v>37.206249999999997</v>
      </c>
      <c r="M8" s="16">
        <f>L8/C8</f>
        <v>0.82680555555555546</v>
      </c>
      <c r="N8" s="17">
        <f t="shared" ref="N8:N14" si="2">+((C8*24*31)-J8)/(C8*24*31)*100</f>
        <v>99.91662725673703</v>
      </c>
      <c r="O8" s="17">
        <f t="shared" ref="O8:O14" si="3">+((C8*24*31)-L8)/(C8*24*31)*100</f>
        <v>99.888870221027474</v>
      </c>
      <c r="P8" s="18">
        <f>+G8+K8</f>
        <v>74.870833333333337</v>
      </c>
      <c r="Q8" s="16">
        <f>P8/C8</f>
        <v>1.6637962962962964</v>
      </c>
      <c r="R8" s="17">
        <f t="shared" ref="R8:R14" si="4">+((C8*24*31)-K8)/(C8*24*31)*100</f>
        <v>99.842362355635203</v>
      </c>
      <c r="S8" s="17">
        <f>+((C8*24*31)-(G8+K8))*100/(C8*24*31)</f>
        <v>99.776371465551563</v>
      </c>
      <c r="U8" s="11">
        <v>45</v>
      </c>
      <c r="V8" s="11">
        <v>45</v>
      </c>
      <c r="W8" s="19">
        <v>450</v>
      </c>
      <c r="X8" s="20">
        <v>5.239583333333333</v>
      </c>
      <c r="Y8" s="20" t="e">
        <f>X8+'[2]JAN-2019  -I'!Y8</f>
        <v>#REF!</v>
      </c>
    </row>
    <row r="9" spans="1:25" s="26" customFormat="1" ht="57" customHeight="1" x14ac:dyDescent="0.2">
      <c r="A9" s="21">
        <v>2</v>
      </c>
      <c r="B9" s="21" t="s">
        <v>34</v>
      </c>
      <c r="C9" s="22">
        <v>8</v>
      </c>
      <c r="D9" s="49">
        <v>8</v>
      </c>
      <c r="E9" s="156">
        <v>5</v>
      </c>
      <c r="F9" s="14">
        <v>9.0277777777777776E-2</v>
      </c>
      <c r="G9" s="15">
        <f>'April-2019 I'!G9+F9</f>
        <v>0.1388888888888889</v>
      </c>
      <c r="H9" s="14">
        <v>0</v>
      </c>
      <c r="I9" s="14">
        <v>6.1944444444444438</v>
      </c>
      <c r="J9" s="23">
        <f t="shared" si="0"/>
        <v>6.1944444444444438</v>
      </c>
      <c r="K9" s="16">
        <f>'April-2019 I'!K9+J9</f>
        <v>10.059027777777777</v>
      </c>
      <c r="L9" s="307">
        <f t="shared" si="1"/>
        <v>6.2847222222222214</v>
      </c>
      <c r="M9" s="23">
        <f t="shared" ref="M9:M14" si="5">L9/C9</f>
        <v>0.78559027777777768</v>
      </c>
      <c r="N9" s="17">
        <f t="shared" si="2"/>
        <v>99.895926672640385</v>
      </c>
      <c r="O9" s="17">
        <f t="shared" si="3"/>
        <v>99.894409908900826</v>
      </c>
      <c r="P9" s="25">
        <f t="shared" ref="P9:P14" si="6">+G9+K9</f>
        <v>10.197916666666666</v>
      </c>
      <c r="Q9" s="23">
        <f>P9/C9</f>
        <v>1.2747395833333333</v>
      </c>
      <c r="R9" s="17">
        <f t="shared" si="4"/>
        <v>99.830997517174438</v>
      </c>
      <c r="S9" s="17">
        <f>+((C9*24*31)-(G9+K9))*100/(C9*24*31)</f>
        <v>99.828664034498189</v>
      </c>
      <c r="U9" s="11">
        <v>8</v>
      </c>
      <c r="V9" s="11">
        <v>8</v>
      </c>
      <c r="W9" s="19">
        <v>1</v>
      </c>
      <c r="X9" s="20">
        <v>4.1666666666666664E-2</v>
      </c>
      <c r="Y9" s="20">
        <f>X9+'[1]JAN-2019  -I'!Y9</f>
        <v>4.1666666666666664E-2</v>
      </c>
    </row>
    <row r="10" spans="1:25" s="26" customFormat="1" ht="57" customHeight="1" x14ac:dyDescent="0.2">
      <c r="A10" s="21">
        <v>3</v>
      </c>
      <c r="B10" s="21" t="s">
        <v>35</v>
      </c>
      <c r="C10" s="22">
        <v>16</v>
      </c>
      <c r="D10" s="22">
        <v>16</v>
      </c>
      <c r="E10" s="22">
        <v>1019</v>
      </c>
      <c r="F10" s="23">
        <v>3.1944444444444449E-2</v>
      </c>
      <c r="G10" s="15">
        <f>'April-2019 I'!G10+F10</f>
        <v>0.90694444444444444</v>
      </c>
      <c r="H10" s="23">
        <v>10.357638888888889</v>
      </c>
      <c r="I10" s="23">
        <v>7.7222222222222223</v>
      </c>
      <c r="J10" s="23">
        <f t="shared" si="0"/>
        <v>18.079861111111111</v>
      </c>
      <c r="K10" s="16">
        <f>'April-2019 I'!K10+J10</f>
        <v>31.159722222222221</v>
      </c>
      <c r="L10" s="307">
        <f t="shared" si="1"/>
        <v>18.111805555555556</v>
      </c>
      <c r="M10" s="23">
        <f t="shared" si="5"/>
        <v>1.1319878472222222</v>
      </c>
      <c r="N10" s="17">
        <f t="shared" si="2"/>
        <v>99.84811944631123</v>
      </c>
      <c r="O10" s="17">
        <f t="shared" si="3"/>
        <v>99.847851095803463</v>
      </c>
      <c r="P10" s="25">
        <f t="shared" si="6"/>
        <v>32.066666666666663</v>
      </c>
      <c r="Q10" s="23">
        <f>P10/C10</f>
        <v>2.0041666666666664</v>
      </c>
      <c r="R10" s="17">
        <f t="shared" si="4"/>
        <v>99.738241580794494</v>
      </c>
      <c r="S10" s="17">
        <f>+((C10*24*31)-(G10+K10))*100/(C10*24*31)</f>
        <v>99.73062275985663</v>
      </c>
      <c r="U10" s="11">
        <v>16</v>
      </c>
      <c r="V10" s="11">
        <v>16</v>
      </c>
      <c r="W10" s="19">
        <v>614</v>
      </c>
      <c r="X10" s="20">
        <v>1.7361111111111112E-4</v>
      </c>
      <c r="Y10" s="20">
        <f>X10+'[1]JAN-2019  -I'!Y10</f>
        <v>1.7361111111111112E-4</v>
      </c>
    </row>
    <row r="11" spans="1:25" ht="57" customHeight="1" x14ac:dyDescent="0.2">
      <c r="A11" s="11">
        <v>4</v>
      </c>
      <c r="B11" s="11" t="s">
        <v>36</v>
      </c>
      <c r="C11" s="27">
        <v>4</v>
      </c>
      <c r="D11" s="27">
        <v>4</v>
      </c>
      <c r="E11" s="28">
        <v>184</v>
      </c>
      <c r="F11" s="29">
        <v>9.375E-2</v>
      </c>
      <c r="G11" s="15">
        <f>'April-2019 I'!G11+F11</f>
        <v>0.1875</v>
      </c>
      <c r="H11" s="29">
        <v>2.85</v>
      </c>
      <c r="I11" s="29">
        <v>0.50694444444444442</v>
      </c>
      <c r="J11" s="16">
        <f t="shared" si="0"/>
        <v>3.3569444444444443</v>
      </c>
      <c r="K11" s="16">
        <f>'April-2019 I'!K11+J11</f>
        <v>6.7138888888888886</v>
      </c>
      <c r="L11" s="307">
        <f t="shared" si="1"/>
        <v>3.4506944444444443</v>
      </c>
      <c r="M11" s="16">
        <f t="shared" si="5"/>
        <v>0.86267361111111107</v>
      </c>
      <c r="N11" s="17">
        <f t="shared" si="2"/>
        <v>99.887199447431314</v>
      </c>
      <c r="O11" s="17">
        <f t="shared" si="3"/>
        <v>99.884049245818403</v>
      </c>
      <c r="P11" s="18">
        <f t="shared" si="6"/>
        <v>6.9013888888888886</v>
      </c>
      <c r="Q11" s="16">
        <f>P11/C11</f>
        <v>1.7253472222222221</v>
      </c>
      <c r="R11" s="17">
        <f t="shared" si="4"/>
        <v>99.7743988948626</v>
      </c>
      <c r="S11" s="17">
        <f>+((C11*24*31)-(G11+K11))*100/(C11*24*31)</f>
        <v>99.768098491636806</v>
      </c>
      <c r="U11" s="30">
        <v>4</v>
      </c>
      <c r="V11" s="30">
        <v>4</v>
      </c>
      <c r="W11" s="31">
        <v>159</v>
      </c>
      <c r="X11" s="32">
        <v>0</v>
      </c>
      <c r="Y11" s="20">
        <f>X11+'[1]JAN-2019  -I'!Y11</f>
        <v>0</v>
      </c>
    </row>
    <row r="12" spans="1:25" ht="57" customHeight="1" x14ac:dyDescent="0.2">
      <c r="A12" s="21">
        <v>5</v>
      </c>
      <c r="B12" s="21" t="s">
        <v>37</v>
      </c>
      <c r="C12" s="33">
        <v>26</v>
      </c>
      <c r="D12" s="34">
        <v>26</v>
      </c>
      <c r="E12" s="34">
        <v>965</v>
      </c>
      <c r="F12" s="23">
        <v>0.5048611111111112</v>
      </c>
      <c r="G12" s="15">
        <f>'April-2019 I'!G12+F12</f>
        <v>20.504861111111111</v>
      </c>
      <c r="H12" s="35">
        <v>9.0993055555555564</v>
      </c>
      <c r="I12" s="35">
        <v>6.0909722222222218</v>
      </c>
      <c r="J12" s="16">
        <f t="shared" si="0"/>
        <v>15.190277777777778</v>
      </c>
      <c r="K12" s="16">
        <f>'April-2019 I'!K12+J12</f>
        <v>32.607638888888886</v>
      </c>
      <c r="L12" s="307">
        <f t="shared" si="1"/>
        <v>15.69513888888889</v>
      </c>
      <c r="M12" s="16">
        <f t="shared" si="5"/>
        <v>0.60365918803418805</v>
      </c>
      <c r="N12" s="17">
        <f t="shared" si="2"/>
        <v>99.921472922985004</v>
      </c>
      <c r="O12" s="17">
        <f t="shared" si="3"/>
        <v>99.918863012361001</v>
      </c>
      <c r="P12" s="18">
        <f t="shared" si="6"/>
        <v>53.112499999999997</v>
      </c>
      <c r="Q12" s="23">
        <v>5.0452826086956524</v>
      </c>
      <c r="R12" s="17">
        <f t="shared" si="4"/>
        <v>99.831432801442872</v>
      </c>
      <c r="S12" s="17">
        <f>+((C12*24*31)-(G12+K12))*100/(C12*24*31)</f>
        <v>99.725431658395365</v>
      </c>
      <c r="U12" s="36">
        <v>26</v>
      </c>
      <c r="V12" s="37">
        <v>25</v>
      </c>
      <c r="W12" s="37">
        <v>575</v>
      </c>
      <c r="X12" s="38">
        <f>SUM(X7:X11)</f>
        <v>5.2814236111111112</v>
      </c>
      <c r="Y12" s="20">
        <f>X12+'[1]JAN-2019  -I'!Y12</f>
        <v>5.2814236111111112</v>
      </c>
    </row>
    <row r="13" spans="1:25" s="26" customFormat="1" ht="57" customHeight="1" x14ac:dyDescent="0.2">
      <c r="A13" s="21">
        <v>6</v>
      </c>
      <c r="B13" s="21" t="s">
        <v>38</v>
      </c>
      <c r="C13" s="22">
        <v>26</v>
      </c>
      <c r="D13" s="22">
        <v>26</v>
      </c>
      <c r="E13" s="22">
        <v>1639</v>
      </c>
      <c r="F13" s="177">
        <v>1.6493055555555556</v>
      </c>
      <c r="G13" s="15">
        <f>'April-2019 I'!G13+F13</f>
        <v>1.7847222222222223</v>
      </c>
      <c r="H13" s="39">
        <v>20.272222222222222</v>
      </c>
      <c r="I13" s="39">
        <v>8.9326388888888886</v>
      </c>
      <c r="J13" s="23">
        <f t="shared" si="0"/>
        <v>29.204861111111111</v>
      </c>
      <c r="K13" s="16">
        <f>'April-2019 I'!K13+J13</f>
        <v>59.738194444444446</v>
      </c>
      <c r="L13" s="307">
        <f t="shared" si="1"/>
        <v>30.854166666666668</v>
      </c>
      <c r="M13" s="16">
        <f t="shared" si="5"/>
        <v>1.1866987179487181</v>
      </c>
      <c r="N13" s="17">
        <f t="shared" si="2"/>
        <v>99.849023670848283</v>
      </c>
      <c r="O13" s="17">
        <f t="shared" si="3"/>
        <v>99.840497484146667</v>
      </c>
      <c r="P13" s="40">
        <f t="shared" si="6"/>
        <v>61.522916666666667</v>
      </c>
      <c r="Q13" s="23">
        <f>P13/C13</f>
        <v>2.3662660256410257</v>
      </c>
      <c r="R13" s="17">
        <f t="shared" si="4"/>
        <v>99.691179722681738</v>
      </c>
      <c r="S13" s="23">
        <f>+((C13*24*30)-(G13+K13))*100/(C13*24*30)</f>
        <v>99.671351940883198</v>
      </c>
      <c r="U13" s="11">
        <v>26</v>
      </c>
      <c r="V13" s="11">
        <v>26</v>
      </c>
      <c r="W13" s="19">
        <v>1061</v>
      </c>
      <c r="X13" s="41">
        <v>2.0833333333333332E-2</v>
      </c>
      <c r="Y13" s="20">
        <f>X13+'[1]JAN-2019  -I'!Y13</f>
        <v>2.0833333333333332E-2</v>
      </c>
    </row>
    <row r="14" spans="1:25" s="47" customFormat="1" ht="58.5" customHeight="1" x14ac:dyDescent="0.2">
      <c r="A14" s="382" t="s">
        <v>20</v>
      </c>
      <c r="B14" s="382"/>
      <c r="C14" s="42">
        <f t="shared" ref="C14:I14" si="7">SUM(C8:C13)</f>
        <v>125</v>
      </c>
      <c r="D14" s="42">
        <f t="shared" si="7"/>
        <v>124</v>
      </c>
      <c r="E14" s="42">
        <f t="shared" si="7"/>
        <v>5996</v>
      </c>
      <c r="F14" s="43">
        <f t="shared" si="7"/>
        <v>11.663194444444446</v>
      </c>
      <c r="G14" s="44">
        <f t="shared" si="7"/>
        <v>45.616666666666667</v>
      </c>
      <c r="H14" s="43">
        <f t="shared" si="7"/>
        <v>64.382638888888891</v>
      </c>
      <c r="I14" s="43">
        <f t="shared" si="7"/>
        <v>35.55694444444444</v>
      </c>
      <c r="J14" s="45">
        <f t="shared" si="0"/>
        <v>99.939583333333331</v>
      </c>
      <c r="K14" s="44">
        <f>SUM(K8:K13)</f>
        <v>193.05555555555554</v>
      </c>
      <c r="L14" s="43">
        <f>SUM(L8:L13)</f>
        <v>111.60277777777777</v>
      </c>
      <c r="M14" s="43">
        <f t="shared" si="5"/>
        <v>0.89282222222222218</v>
      </c>
      <c r="N14" s="43">
        <f t="shared" si="2"/>
        <v>99.89253808243727</v>
      </c>
      <c r="O14" s="43">
        <f t="shared" si="3"/>
        <v>99.879997013142173</v>
      </c>
      <c r="P14" s="46">
        <f t="shared" si="6"/>
        <v>238.67222222222222</v>
      </c>
      <c r="Q14" s="43">
        <f>P14/C14</f>
        <v>1.9093777777777778</v>
      </c>
      <c r="R14" s="43">
        <f t="shared" si="4"/>
        <v>99.79241338112304</v>
      </c>
      <c r="S14" s="43">
        <f>+((C14*24*31)-(G14+K14))*100/(C14*24*31)</f>
        <v>99.743363201911592</v>
      </c>
    </row>
    <row r="15" spans="1:25" s="48" customFormat="1" ht="132.75" customHeight="1" x14ac:dyDescent="0.2">
      <c r="A15" s="377" t="s">
        <v>39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25" ht="96" customHeight="1" x14ac:dyDescent="0.2">
      <c r="A16" s="377" t="s">
        <v>131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5:12" ht="18.75" x14ac:dyDescent="0.2">
      <c r="E17" s="49"/>
    </row>
    <row r="18" spans="5:12" ht="18.75" x14ac:dyDescent="0.2">
      <c r="E18" s="11"/>
    </row>
    <row r="22" spans="5:12" ht="20.25" x14ac:dyDescent="0.3">
      <c r="H22" s="50" t="s">
        <v>41</v>
      </c>
      <c r="I22" s="50">
        <v>98.259722222222209</v>
      </c>
      <c r="J22" s="50" t="s">
        <v>42</v>
      </c>
      <c r="K22" s="50" t="s">
        <v>43</v>
      </c>
      <c r="L22" s="51"/>
    </row>
  </sheetData>
  <mergeCells count="26"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2"/>
  <sheetViews>
    <sheetView view="pageBreakPreview" zoomScale="60" workbookViewId="0">
      <selection activeCell="N12" sqref="N12"/>
    </sheetView>
  </sheetViews>
  <sheetFormatPr defaultRowHeight="15.75" x14ac:dyDescent="0.25"/>
  <cols>
    <col min="1" max="1" width="4.140625" style="105" customWidth="1"/>
    <col min="2" max="2" width="17.28515625" style="104" bestFit="1" customWidth="1"/>
    <col min="3" max="3" width="12.42578125" style="104" customWidth="1"/>
    <col min="4" max="4" width="8.7109375" style="104" customWidth="1"/>
    <col min="5" max="5" width="11.85546875" style="106" customWidth="1"/>
    <col min="6" max="6" width="13.5703125" style="107" customWidth="1"/>
    <col min="7" max="7" width="13.28515625" style="108" customWidth="1"/>
    <col min="8" max="9" width="15.7109375" style="108" customWidth="1"/>
    <col min="10" max="10" width="15.140625" style="104" customWidth="1"/>
    <col min="11" max="11" width="12.85546875" style="104" customWidth="1"/>
    <col min="12" max="12" width="15" style="104" customWidth="1"/>
    <col min="13" max="13" width="14.5703125" style="104" customWidth="1"/>
    <col min="14" max="14" width="14.140625" style="104" customWidth="1"/>
    <col min="15" max="15" width="15.28515625" style="104" customWidth="1"/>
    <col min="16" max="16" width="20.28515625" style="104" customWidth="1"/>
    <col min="17" max="17" width="15.5703125" style="104" customWidth="1"/>
    <col min="18" max="18" width="13.5703125" style="104" customWidth="1"/>
    <col min="19" max="19" width="14.140625" style="104" customWidth="1"/>
    <col min="20" max="257" width="9.140625" style="104"/>
    <col min="258" max="258" width="5.42578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5.42578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5.42578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5.42578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5.42578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5.42578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5.42578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5.42578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5.42578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5.42578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5.42578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5.42578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5.42578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5.42578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5.42578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5.42578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5.42578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5.42578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5.42578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5.42578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5.42578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5.42578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5.42578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5.42578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5.42578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5.42578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5.42578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5.42578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5.42578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5.42578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5.42578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5.42578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5.42578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5.42578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5.42578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5.42578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5.42578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5.42578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5.42578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5.42578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5.42578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5.42578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5.42578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5.42578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5.42578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5.42578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5.42578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5.42578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5.42578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5.42578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5.42578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5.42578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5.42578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5.42578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5.42578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5.42578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5.42578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5.42578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5.42578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5.42578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5.42578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5.42578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5.42578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19" s="53" customFormat="1" ht="39" customHeight="1" x14ac:dyDescent="0.3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s="53" customFormat="1" ht="23.25" x14ac:dyDescent="0.35">
      <c r="A2" s="384" t="s">
        <v>44</v>
      </c>
      <c r="B2" s="384"/>
      <c r="C2" s="384"/>
      <c r="D2" s="153"/>
      <c r="E2" s="55"/>
      <c r="F2" s="56"/>
      <c r="G2" s="57"/>
      <c r="H2" s="57"/>
      <c r="I2" s="57"/>
      <c r="J2" s="153"/>
      <c r="K2" s="153"/>
      <c r="L2" s="153"/>
      <c r="M2" s="153"/>
      <c r="N2" s="153"/>
      <c r="O2" s="153"/>
      <c r="P2" s="153"/>
      <c r="Q2" s="385"/>
      <c r="R2" s="385"/>
      <c r="S2" s="153"/>
    </row>
    <row r="3" spans="1:19" s="53" customFormat="1" ht="66.75" customHeight="1" x14ac:dyDescent="0.5">
      <c r="A3" s="386" t="s">
        <v>121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58" customFormat="1" ht="31.5" customHeight="1" x14ac:dyDescent="0.25">
      <c r="A4" s="388" t="s">
        <v>45</v>
      </c>
      <c r="B4" s="388" t="s">
        <v>46</v>
      </c>
      <c r="C4" s="388" t="s">
        <v>5</v>
      </c>
      <c r="D4" s="391" t="s">
        <v>6</v>
      </c>
      <c r="E4" s="392" t="s">
        <v>132</v>
      </c>
      <c r="F4" s="395" t="s">
        <v>133</v>
      </c>
      <c r="G4" s="392" t="s">
        <v>170</v>
      </c>
      <c r="H4" s="391" t="s">
        <v>129</v>
      </c>
      <c r="I4" s="391"/>
      <c r="J4" s="391"/>
      <c r="K4" s="400" t="s">
        <v>169</v>
      </c>
      <c r="L4" s="391" t="s">
        <v>130</v>
      </c>
      <c r="M4" s="391"/>
      <c r="N4" s="391"/>
      <c r="O4" s="391"/>
      <c r="P4" s="391" t="s">
        <v>10</v>
      </c>
      <c r="Q4" s="391"/>
      <c r="R4" s="391"/>
      <c r="S4" s="391"/>
    </row>
    <row r="5" spans="1:19" s="58" customFormat="1" ht="41.25" customHeight="1" x14ac:dyDescent="0.25">
      <c r="A5" s="389"/>
      <c r="B5" s="389"/>
      <c r="C5" s="389"/>
      <c r="D5" s="391"/>
      <c r="E5" s="393"/>
      <c r="F5" s="396"/>
      <c r="G5" s="393"/>
      <c r="H5" s="391"/>
      <c r="I5" s="391"/>
      <c r="J5" s="391"/>
      <c r="K5" s="401"/>
      <c r="L5" s="391" t="s">
        <v>11</v>
      </c>
      <c r="M5" s="391" t="s">
        <v>12</v>
      </c>
      <c r="N5" s="391" t="s">
        <v>13</v>
      </c>
      <c r="O5" s="391" t="s">
        <v>14</v>
      </c>
      <c r="P5" s="391" t="s">
        <v>156</v>
      </c>
      <c r="Q5" s="391" t="s">
        <v>15</v>
      </c>
      <c r="R5" s="391" t="s">
        <v>16</v>
      </c>
      <c r="S5" s="391" t="s">
        <v>17</v>
      </c>
    </row>
    <row r="6" spans="1:19" s="58" customFormat="1" ht="95.25" customHeight="1" x14ac:dyDescent="0.25">
      <c r="A6" s="390"/>
      <c r="B6" s="390"/>
      <c r="C6" s="390"/>
      <c r="D6" s="391"/>
      <c r="E6" s="394"/>
      <c r="F6" s="397"/>
      <c r="G6" s="394"/>
      <c r="H6" s="59" t="s">
        <v>48</v>
      </c>
      <c r="I6" s="59" t="s">
        <v>19</v>
      </c>
      <c r="J6" s="154" t="s">
        <v>20</v>
      </c>
      <c r="K6" s="402"/>
      <c r="L6" s="391"/>
      <c r="M6" s="391"/>
      <c r="N6" s="391"/>
      <c r="O6" s="391"/>
      <c r="P6" s="391"/>
      <c r="Q6" s="391"/>
      <c r="R6" s="391"/>
      <c r="S6" s="391"/>
    </row>
    <row r="7" spans="1:19" s="64" customFormat="1" ht="38.2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3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19" s="71" customFormat="1" ht="27.75" customHeight="1" x14ac:dyDescent="0.25">
      <c r="A8" s="65">
        <v>1</v>
      </c>
      <c r="B8" s="65" t="s">
        <v>49</v>
      </c>
      <c r="C8" s="66">
        <v>3</v>
      </c>
      <c r="D8" s="66">
        <v>3</v>
      </c>
      <c r="E8" s="21">
        <v>144</v>
      </c>
      <c r="F8" s="67">
        <v>1.1111111111111112E-2</v>
      </c>
      <c r="G8" s="67">
        <f>'April-2019 ii'!G8+F8</f>
        <v>2.1527777777777778E-2</v>
      </c>
      <c r="H8" s="67">
        <v>1.7638888888888891</v>
      </c>
      <c r="I8" s="67">
        <v>1.2847222222222221</v>
      </c>
      <c r="J8" s="68">
        <f>H8+I8</f>
        <v>3.0486111111111112</v>
      </c>
      <c r="K8" s="68">
        <f>'April-2019 ii'!K8+J8</f>
        <v>5.9375</v>
      </c>
      <c r="L8" s="69">
        <f>F8+J8</f>
        <v>3.0597222222222222</v>
      </c>
      <c r="M8" s="69">
        <f>L8/C8</f>
        <v>1.0199074074074075</v>
      </c>
      <c r="N8" s="69">
        <f>+((C8*24*31)-J8)/(C8*24*31)*100</f>
        <v>99.863413480684983</v>
      </c>
      <c r="O8" s="69">
        <f>+((C8*24*31)-L8)/(C8*24*31)*100</f>
        <v>99.862915671047389</v>
      </c>
      <c r="P8" s="70">
        <f>+G8+K8</f>
        <v>5.959027777777778</v>
      </c>
      <c r="Q8" s="69">
        <f>P8/C8</f>
        <v>1.9863425925925926</v>
      </c>
      <c r="R8" s="69">
        <f>+((C8*24*31)-K8)/(C8*24*31)*100</f>
        <v>99.73398297491039</v>
      </c>
      <c r="S8" s="69">
        <f>+((C8*24*31)-(G8+K8))*100/(C8*24*31)</f>
        <v>99.733018468737555</v>
      </c>
    </row>
    <row r="9" spans="1:19" s="71" customFormat="1" ht="27.75" customHeight="1" x14ac:dyDescent="0.25">
      <c r="A9" s="65">
        <v>2</v>
      </c>
      <c r="B9" s="65" t="s">
        <v>50</v>
      </c>
      <c r="C9" s="66">
        <v>1</v>
      </c>
      <c r="D9" s="66">
        <v>1</v>
      </c>
      <c r="E9" s="21">
        <v>22</v>
      </c>
      <c r="F9" s="67">
        <v>1.7361111111111112E-2</v>
      </c>
      <c r="G9" s="67">
        <f>'April-2019 ii'!G9+F9</f>
        <v>3.125E-2</v>
      </c>
      <c r="H9" s="67">
        <v>0.3</v>
      </c>
      <c r="I9" s="67">
        <v>0.97222222222222221</v>
      </c>
      <c r="J9" s="68">
        <f t="shared" ref="J9:J49" si="0">H9+I9</f>
        <v>1.2722222222222221</v>
      </c>
      <c r="K9" s="68">
        <f>'April-2019 ii'!K9+J9</f>
        <v>2.1277777777777778</v>
      </c>
      <c r="L9" s="69">
        <f t="shared" ref="L9:L49" si="1">F9+J9</f>
        <v>1.2895833333333333</v>
      </c>
      <c r="M9" s="69">
        <f t="shared" ref="M9:M49" si="2">L9/C9</f>
        <v>1.2895833333333333</v>
      </c>
      <c r="N9" s="69">
        <f t="shared" ref="N9:N49" si="3">+((C9*24*31)-J9)/(C9*24*31)*100</f>
        <v>99.829002389486249</v>
      </c>
      <c r="O9" s="69">
        <f t="shared" ref="O9:O49" si="4">+((C9*24*31)-L9)/(C9*24*31)*100</f>
        <v>99.826668906810028</v>
      </c>
      <c r="P9" s="70">
        <f t="shared" ref="P9:P50" si="5">+G9+K9</f>
        <v>2.1590277777777778</v>
      </c>
      <c r="Q9" s="69">
        <f t="shared" ref="Q9:Q50" si="6">P9/C9</f>
        <v>2.1590277777777778</v>
      </c>
      <c r="R9" s="69">
        <f t="shared" ref="R9:R49" si="7">+((C9*24*31)-K9)/(C9*24*31)*100</f>
        <v>99.714008363201927</v>
      </c>
      <c r="S9" s="69">
        <f t="shared" ref="S9:S49" si="8">+((C9*24*31)-(G9+K9))*100/(C9*24*31)</f>
        <v>99.709808094384698</v>
      </c>
    </row>
    <row r="10" spans="1:19" s="71" customFormat="1" ht="27.75" customHeight="1" x14ac:dyDescent="0.3">
      <c r="A10" s="65">
        <v>3</v>
      </c>
      <c r="B10" s="65" t="s">
        <v>51</v>
      </c>
      <c r="C10" s="66">
        <v>2</v>
      </c>
      <c r="D10" s="66">
        <v>2</v>
      </c>
      <c r="E10" s="72">
        <v>158</v>
      </c>
      <c r="F10" s="73">
        <v>0.27083333333333331</v>
      </c>
      <c r="G10" s="67">
        <f>'April-2019 ii'!G10+F10</f>
        <v>0.3125</v>
      </c>
      <c r="H10" s="73">
        <v>1.5833333333333333</v>
      </c>
      <c r="I10" s="74">
        <v>1.8993055555555556</v>
      </c>
      <c r="J10" s="68">
        <f t="shared" si="0"/>
        <v>3.4826388888888888</v>
      </c>
      <c r="K10" s="68">
        <f>'April-2019 ii'!K10+J10</f>
        <v>5.375</v>
      </c>
      <c r="L10" s="69">
        <f t="shared" si="1"/>
        <v>3.7534722222222223</v>
      </c>
      <c r="M10" s="69">
        <f t="shared" si="2"/>
        <v>1.8767361111111112</v>
      </c>
      <c r="N10" s="69">
        <f t="shared" si="3"/>
        <v>99.76595168757467</v>
      </c>
      <c r="O10" s="69">
        <f t="shared" si="4"/>
        <v>99.747750522700116</v>
      </c>
      <c r="P10" s="70">
        <f t="shared" si="5"/>
        <v>5.6875</v>
      </c>
      <c r="Q10" s="69">
        <f t="shared" si="6"/>
        <v>2.84375</v>
      </c>
      <c r="R10" s="69">
        <f t="shared" si="7"/>
        <v>99.638776881720432</v>
      </c>
      <c r="S10" s="69">
        <f t="shared" si="8"/>
        <v>99.617775537634415</v>
      </c>
    </row>
    <row r="11" spans="1:19" s="71" customFormat="1" ht="27.75" customHeight="1" x14ac:dyDescent="0.3">
      <c r="A11" s="65">
        <v>4</v>
      </c>
      <c r="B11" s="65" t="s">
        <v>52</v>
      </c>
      <c r="C11" s="66">
        <v>6</v>
      </c>
      <c r="D11" s="66">
        <v>6</v>
      </c>
      <c r="E11" s="72">
        <v>223</v>
      </c>
      <c r="F11" s="73">
        <v>0.27083333333333331</v>
      </c>
      <c r="G11" s="67">
        <f>'April-2019 ii'!G11+F11</f>
        <v>0.29166666666666663</v>
      </c>
      <c r="H11" s="73">
        <v>0.83472222222222225</v>
      </c>
      <c r="I11" s="73">
        <v>0.31944444444444448</v>
      </c>
      <c r="J11" s="68">
        <f t="shared" si="0"/>
        <v>1.1541666666666668</v>
      </c>
      <c r="K11" s="68">
        <f>'April-2019 ii'!K11+J11</f>
        <v>3.5791666666666671</v>
      </c>
      <c r="L11" s="69">
        <f t="shared" si="1"/>
        <v>1.425</v>
      </c>
      <c r="M11" s="69">
        <f t="shared" si="2"/>
        <v>0.23750000000000002</v>
      </c>
      <c r="N11" s="69">
        <f t="shared" si="3"/>
        <v>99.974145011947442</v>
      </c>
      <c r="O11" s="69">
        <f t="shared" si="4"/>
        <v>99.968077956989248</v>
      </c>
      <c r="P11" s="70">
        <f t="shared" si="5"/>
        <v>3.8708333333333336</v>
      </c>
      <c r="Q11" s="69">
        <f t="shared" si="6"/>
        <v>0.64513888888888893</v>
      </c>
      <c r="R11" s="69">
        <f t="shared" si="7"/>
        <v>99.919821535244921</v>
      </c>
      <c r="S11" s="69">
        <f t="shared" si="8"/>
        <v>99.9132877837515</v>
      </c>
    </row>
    <row r="12" spans="1:19" s="71" customFormat="1" ht="27.75" customHeight="1" x14ac:dyDescent="0.3">
      <c r="A12" s="65">
        <v>5</v>
      </c>
      <c r="B12" s="65" t="s">
        <v>53</v>
      </c>
      <c r="C12" s="66">
        <v>6</v>
      </c>
      <c r="D12" s="66">
        <v>6</v>
      </c>
      <c r="E12" s="72">
        <v>53</v>
      </c>
      <c r="F12" s="73">
        <v>0.21666666666666667</v>
      </c>
      <c r="G12" s="67">
        <f>'April-2019 ii'!G12+F12</f>
        <v>0.23402777777777778</v>
      </c>
      <c r="H12" s="73">
        <v>0.55555555555555558</v>
      </c>
      <c r="I12" s="73">
        <v>0.15625</v>
      </c>
      <c r="J12" s="68">
        <f t="shared" si="0"/>
        <v>0.71180555555555558</v>
      </c>
      <c r="K12" s="68">
        <f>'April-2019 ii'!K12+J12</f>
        <v>4.6215277777777777</v>
      </c>
      <c r="L12" s="69">
        <f t="shared" si="1"/>
        <v>0.92847222222222225</v>
      </c>
      <c r="M12" s="69">
        <f t="shared" si="2"/>
        <v>0.15474537037037037</v>
      </c>
      <c r="N12" s="69">
        <f t="shared" si="3"/>
        <v>99.9840545350458</v>
      </c>
      <c r="O12" s="69">
        <f t="shared" si="4"/>
        <v>99.979200891079259</v>
      </c>
      <c r="P12" s="70">
        <f t="shared" si="5"/>
        <v>4.8555555555555552</v>
      </c>
      <c r="Q12" s="69">
        <f t="shared" si="6"/>
        <v>0.80925925925925923</v>
      </c>
      <c r="R12" s="69">
        <f t="shared" si="7"/>
        <v>99.896471151931507</v>
      </c>
      <c r="S12" s="69">
        <f t="shared" si="8"/>
        <v>99.891228594185577</v>
      </c>
    </row>
    <row r="13" spans="1:19" s="71" customFormat="1" ht="27.75" customHeight="1" x14ac:dyDescent="0.25">
      <c r="A13" s="65">
        <v>6</v>
      </c>
      <c r="B13" s="65" t="s">
        <v>54</v>
      </c>
      <c r="C13" s="21">
        <v>5</v>
      </c>
      <c r="D13" s="66">
        <v>5</v>
      </c>
      <c r="E13" s="75">
        <v>139</v>
      </c>
      <c r="F13" s="74">
        <v>0</v>
      </c>
      <c r="G13" s="67">
        <f>'April-2019 ii'!G13+F13</f>
        <v>3.0555555555555555E-2</v>
      </c>
      <c r="H13" s="74">
        <v>1.5833333333333333</v>
      </c>
      <c r="I13" s="74">
        <v>4.083333333333333</v>
      </c>
      <c r="J13" s="68">
        <f t="shared" si="0"/>
        <v>5.6666666666666661</v>
      </c>
      <c r="K13" s="68">
        <f>'April-2019 ii'!K13+J13</f>
        <v>12.961805555555555</v>
      </c>
      <c r="L13" s="69">
        <f t="shared" si="1"/>
        <v>5.6666666666666661</v>
      </c>
      <c r="M13" s="69">
        <f t="shared" si="2"/>
        <v>1.1333333333333333</v>
      </c>
      <c r="N13" s="69">
        <f t="shared" si="3"/>
        <v>99.847670250896059</v>
      </c>
      <c r="O13" s="69">
        <f t="shared" si="4"/>
        <v>99.847670250896059</v>
      </c>
      <c r="P13" s="70">
        <f t="shared" si="5"/>
        <v>12.99236111111111</v>
      </c>
      <c r="Q13" s="69">
        <f t="shared" si="6"/>
        <v>2.5984722222222221</v>
      </c>
      <c r="R13" s="69">
        <f t="shared" si="7"/>
        <v>99.651564366786133</v>
      </c>
      <c r="S13" s="69">
        <f t="shared" si="8"/>
        <v>99.650742980884104</v>
      </c>
    </row>
    <row r="14" spans="1:19" s="71" customFormat="1" ht="27.75" customHeight="1" x14ac:dyDescent="0.25">
      <c r="A14" s="65">
        <v>7</v>
      </c>
      <c r="B14" s="65" t="s">
        <v>55</v>
      </c>
      <c r="C14" s="21">
        <v>2</v>
      </c>
      <c r="D14" s="66">
        <v>2</v>
      </c>
      <c r="E14" s="75">
        <v>115</v>
      </c>
      <c r="F14" s="74">
        <v>0</v>
      </c>
      <c r="G14" s="67">
        <f>'April-2019 ii'!G14+F14</f>
        <v>3.0555555555555555E-2</v>
      </c>
      <c r="H14" s="74">
        <v>1.5006944444444443</v>
      </c>
      <c r="I14" s="74">
        <v>1.7555555555555555</v>
      </c>
      <c r="J14" s="68">
        <f>H14+I14</f>
        <v>3.2562499999999996</v>
      </c>
      <c r="K14" s="68">
        <f>'April-2019 ii'!K14+J14</f>
        <v>8.7562500000000032</v>
      </c>
      <c r="L14" s="69">
        <f t="shared" si="1"/>
        <v>3.2562499999999996</v>
      </c>
      <c r="M14" s="69">
        <f t="shared" si="2"/>
        <v>1.6281249999999998</v>
      </c>
      <c r="N14" s="69">
        <f t="shared" si="3"/>
        <v>99.781165994623663</v>
      </c>
      <c r="O14" s="69">
        <f t="shared" si="4"/>
        <v>99.781165994623663</v>
      </c>
      <c r="P14" s="70">
        <f t="shared" si="5"/>
        <v>8.7868055555555582</v>
      </c>
      <c r="Q14" s="69">
        <f t="shared" si="6"/>
        <v>4.3934027777777791</v>
      </c>
      <c r="R14" s="69">
        <f t="shared" si="7"/>
        <v>99.41154233870968</v>
      </c>
      <c r="S14" s="69">
        <f t="shared" si="8"/>
        <v>99.409488873954601</v>
      </c>
    </row>
    <row r="15" spans="1:19" s="71" customFormat="1" ht="27.75" customHeight="1" x14ac:dyDescent="0.25">
      <c r="A15" s="65">
        <v>8</v>
      </c>
      <c r="B15" s="65" t="s">
        <v>56</v>
      </c>
      <c r="C15" s="76">
        <v>2</v>
      </c>
      <c r="D15" s="76">
        <v>2</v>
      </c>
      <c r="E15" s="77">
        <v>80</v>
      </c>
      <c r="F15" s="73">
        <v>2.4305555555555556E-2</v>
      </c>
      <c r="G15" s="67">
        <f>'April-2019 ii'!G15+F15</f>
        <v>2.0243055555555554</v>
      </c>
      <c r="H15" s="74">
        <v>0.33333333333333331</v>
      </c>
      <c r="I15" s="74">
        <v>4.3500000000000005</v>
      </c>
      <c r="J15" s="74">
        <v>0.625</v>
      </c>
      <c r="K15" s="68">
        <f>'April-2019 ii'!K15+J15</f>
        <v>0.75</v>
      </c>
      <c r="L15" s="69">
        <f t="shared" si="1"/>
        <v>0.64930555555555558</v>
      </c>
      <c r="M15" s="69">
        <f t="shared" si="2"/>
        <v>0.32465277777777779</v>
      </c>
      <c r="N15" s="69">
        <f t="shared" si="3"/>
        <v>99.957997311827967</v>
      </c>
      <c r="O15" s="69">
        <f t="shared" si="4"/>
        <v>99.956363873954587</v>
      </c>
      <c r="P15" s="70">
        <f t="shared" si="5"/>
        <v>2.7743055555555554</v>
      </c>
      <c r="Q15" s="69">
        <f t="shared" si="6"/>
        <v>1.3871527777777777</v>
      </c>
      <c r="R15" s="69">
        <f t="shared" si="7"/>
        <v>99.949596774193552</v>
      </c>
      <c r="S15" s="69">
        <f t="shared" si="8"/>
        <v>99.813554734169642</v>
      </c>
    </row>
    <row r="16" spans="1:19" s="71" customFormat="1" ht="27.75" customHeight="1" x14ac:dyDescent="0.25">
      <c r="A16" s="65">
        <v>9</v>
      </c>
      <c r="B16" s="65" t="s">
        <v>57</v>
      </c>
      <c r="C16" s="66">
        <v>2</v>
      </c>
      <c r="D16" s="66">
        <v>2</v>
      </c>
      <c r="E16" s="75">
        <v>17</v>
      </c>
      <c r="F16" s="73">
        <v>0.49305555555555558</v>
      </c>
      <c r="G16" s="67">
        <f>'April-2019 ii'!G16+F16</f>
        <v>2.4930555555555554</v>
      </c>
      <c r="H16" s="74">
        <v>0</v>
      </c>
      <c r="I16" s="74">
        <v>1.0590277777777779</v>
      </c>
      <c r="J16" s="74">
        <v>1.9201388888888891</v>
      </c>
      <c r="K16" s="68">
        <f>'April-2019 ii'!K16+J16</f>
        <v>2.0034722222222223</v>
      </c>
      <c r="L16" s="69">
        <f t="shared" si="1"/>
        <v>2.4131944444444446</v>
      </c>
      <c r="M16" s="69">
        <f t="shared" si="2"/>
        <v>1.2065972222222223</v>
      </c>
      <c r="N16" s="69">
        <f t="shared" si="3"/>
        <v>99.870958408004768</v>
      </c>
      <c r="O16" s="69">
        <f t="shared" si="4"/>
        <v>99.837822954002391</v>
      </c>
      <c r="P16" s="70">
        <f t="shared" si="5"/>
        <v>4.4965277777777777</v>
      </c>
      <c r="Q16" s="69">
        <f t="shared" si="6"/>
        <v>2.2482638888888888</v>
      </c>
      <c r="R16" s="69">
        <f t="shared" si="7"/>
        <v>99.865358049581843</v>
      </c>
      <c r="S16" s="69">
        <f t="shared" si="8"/>
        <v>99.697813993428909</v>
      </c>
    </row>
    <row r="17" spans="1:19" s="71" customFormat="1" ht="27.75" customHeight="1" x14ac:dyDescent="0.25">
      <c r="A17" s="65">
        <v>10</v>
      </c>
      <c r="B17" s="65" t="s">
        <v>58</v>
      </c>
      <c r="C17" s="78">
        <v>1</v>
      </c>
      <c r="D17" s="78">
        <v>1</v>
      </c>
      <c r="E17" s="77">
        <v>21</v>
      </c>
      <c r="F17" s="73">
        <v>0</v>
      </c>
      <c r="G17" s="67">
        <f>'April-2019 ii'!G17+F17</f>
        <v>1</v>
      </c>
      <c r="H17" s="74">
        <v>0.30555555555555552</v>
      </c>
      <c r="I17" s="74">
        <v>1.1458333333333333</v>
      </c>
      <c r="J17" s="74">
        <v>1.75</v>
      </c>
      <c r="K17" s="68">
        <f>'April-2019 ii'!K17+J17</f>
        <v>1.9166666666666667</v>
      </c>
      <c r="L17" s="69">
        <f t="shared" si="1"/>
        <v>1.75</v>
      </c>
      <c r="M17" s="69">
        <f t="shared" si="2"/>
        <v>1.75</v>
      </c>
      <c r="N17" s="69">
        <f t="shared" si="3"/>
        <v>99.76478494623656</v>
      </c>
      <c r="O17" s="69">
        <f t="shared" si="4"/>
        <v>99.76478494623656</v>
      </c>
      <c r="P17" s="70">
        <f t="shared" si="5"/>
        <v>2.916666666666667</v>
      </c>
      <c r="Q17" s="69">
        <f t="shared" si="6"/>
        <v>2.916666666666667</v>
      </c>
      <c r="R17" s="69">
        <f t="shared" si="7"/>
        <v>99.742383512544805</v>
      </c>
      <c r="S17" s="69">
        <f t="shared" si="8"/>
        <v>99.607974910394276</v>
      </c>
    </row>
    <row r="18" spans="1:19" s="71" customFormat="1" ht="27.75" customHeight="1" x14ac:dyDescent="0.25">
      <c r="A18" s="65">
        <v>11</v>
      </c>
      <c r="B18" s="65" t="s">
        <v>59</v>
      </c>
      <c r="C18" s="78">
        <v>1</v>
      </c>
      <c r="D18" s="78">
        <v>1</v>
      </c>
      <c r="E18" s="77">
        <v>25</v>
      </c>
      <c r="F18" s="73">
        <v>0.54166666666666663</v>
      </c>
      <c r="G18" s="67">
        <f>'April-2019 ii'!G18+F18</f>
        <v>1.5416666666666665</v>
      </c>
      <c r="H18" s="74">
        <v>0</v>
      </c>
      <c r="I18" s="74">
        <v>1.5854166666666665</v>
      </c>
      <c r="J18" s="74">
        <v>0</v>
      </c>
      <c r="K18" s="68">
        <f>'April-2019 ii'!K18+J18</f>
        <v>4.8611111111111112E-2</v>
      </c>
      <c r="L18" s="69">
        <f t="shared" si="1"/>
        <v>0.54166666666666663</v>
      </c>
      <c r="M18" s="69">
        <f t="shared" si="2"/>
        <v>0.54166666666666663</v>
      </c>
      <c r="N18" s="69">
        <f t="shared" si="3"/>
        <v>100</v>
      </c>
      <c r="O18" s="69">
        <f t="shared" si="4"/>
        <v>99.927195340501797</v>
      </c>
      <c r="P18" s="70">
        <f t="shared" si="5"/>
        <v>1.5902777777777777</v>
      </c>
      <c r="Q18" s="69">
        <f t="shared" si="6"/>
        <v>1.5902777777777777</v>
      </c>
      <c r="R18" s="69">
        <f t="shared" si="7"/>
        <v>99.993466248506579</v>
      </c>
      <c r="S18" s="69">
        <f t="shared" si="8"/>
        <v>99.786252986857818</v>
      </c>
    </row>
    <row r="19" spans="1:19" s="71" customFormat="1" ht="27.75" customHeight="1" x14ac:dyDescent="0.25">
      <c r="A19" s="65">
        <v>12</v>
      </c>
      <c r="B19" s="65" t="s">
        <v>60</v>
      </c>
      <c r="C19" s="78">
        <v>1</v>
      </c>
      <c r="D19" s="78">
        <v>1</v>
      </c>
      <c r="E19" s="77">
        <v>17</v>
      </c>
      <c r="F19" s="73">
        <v>0</v>
      </c>
      <c r="G19" s="67">
        <f>'April-2019 ii'!G19+F19</f>
        <v>1</v>
      </c>
      <c r="H19" s="74">
        <v>0</v>
      </c>
      <c r="I19" s="74">
        <v>1.3888888888888891</v>
      </c>
      <c r="J19" s="74">
        <v>5.2534722222222223</v>
      </c>
      <c r="K19" s="68">
        <f>'April-2019 ii'!K19+J19</f>
        <v>5.6284722222222223</v>
      </c>
      <c r="L19" s="69">
        <f t="shared" si="1"/>
        <v>5.2534722222222223</v>
      </c>
      <c r="M19" s="69">
        <f t="shared" si="2"/>
        <v>5.2534722222222223</v>
      </c>
      <c r="N19" s="69">
        <f t="shared" si="3"/>
        <v>99.293888142174438</v>
      </c>
      <c r="O19" s="69">
        <f t="shared" si="4"/>
        <v>99.293888142174438</v>
      </c>
      <c r="P19" s="70">
        <f t="shared" si="5"/>
        <v>6.6284722222222223</v>
      </c>
      <c r="Q19" s="69">
        <f t="shared" si="6"/>
        <v>6.6284722222222223</v>
      </c>
      <c r="R19" s="69">
        <f t="shared" si="7"/>
        <v>99.24348491636799</v>
      </c>
      <c r="S19" s="69">
        <f t="shared" si="8"/>
        <v>99.109076314217447</v>
      </c>
    </row>
    <row r="20" spans="1:19" s="71" customFormat="1" ht="27.75" customHeight="1" x14ac:dyDescent="0.25">
      <c r="A20" s="65">
        <v>13</v>
      </c>
      <c r="B20" s="65" t="s">
        <v>61</v>
      </c>
      <c r="C20" s="78">
        <v>1</v>
      </c>
      <c r="D20" s="78">
        <v>1</v>
      </c>
      <c r="E20" s="77">
        <v>54</v>
      </c>
      <c r="F20" s="73">
        <v>8.3333333333333329E-2</v>
      </c>
      <c r="G20" s="67">
        <f>'April-2019 ii'!G20+F20</f>
        <v>1.0833333333333333</v>
      </c>
      <c r="H20" s="74">
        <v>0.69444444444444453</v>
      </c>
      <c r="I20" s="74">
        <v>1.03125</v>
      </c>
      <c r="J20" s="74">
        <v>2.1979166666666665</v>
      </c>
      <c r="K20" s="68">
        <f>'April-2019 ii'!K20+J20</f>
        <v>2.5798611111111107</v>
      </c>
      <c r="L20" s="69">
        <f t="shared" si="1"/>
        <v>2.28125</v>
      </c>
      <c r="M20" s="69">
        <f t="shared" si="2"/>
        <v>2.28125</v>
      </c>
      <c r="N20" s="69">
        <f t="shared" si="3"/>
        <v>99.704581093189972</v>
      </c>
      <c r="O20" s="69">
        <f t="shared" si="4"/>
        <v>99.693380376344081</v>
      </c>
      <c r="P20" s="70">
        <f t="shared" si="5"/>
        <v>3.6631944444444438</v>
      </c>
      <c r="Q20" s="69">
        <f t="shared" si="6"/>
        <v>3.6631944444444438</v>
      </c>
      <c r="R20" s="69">
        <f t="shared" si="7"/>
        <v>99.653244474313027</v>
      </c>
      <c r="S20" s="69">
        <f t="shared" si="8"/>
        <v>99.507635155316592</v>
      </c>
    </row>
    <row r="21" spans="1:19" s="71" customFormat="1" ht="27.75" customHeight="1" x14ac:dyDescent="0.25">
      <c r="A21" s="65">
        <v>14</v>
      </c>
      <c r="B21" s="65" t="s">
        <v>62</v>
      </c>
      <c r="C21" s="78">
        <v>5</v>
      </c>
      <c r="D21" s="78">
        <v>5</v>
      </c>
      <c r="E21" s="77">
        <v>73</v>
      </c>
      <c r="F21" s="73">
        <v>0.16666666666666666</v>
      </c>
      <c r="G21" s="67">
        <f>'April-2019 ii'!G21+F21</f>
        <v>5.166666666666667</v>
      </c>
      <c r="H21" s="74">
        <v>2.9340277777777781</v>
      </c>
      <c r="I21" s="74">
        <v>2.2291666666666665</v>
      </c>
      <c r="J21" s="74">
        <v>3.1111111111111112</v>
      </c>
      <c r="K21" s="68">
        <f>'April-2019 ii'!K21+J21</f>
        <v>3.6527777777777777</v>
      </c>
      <c r="L21" s="69">
        <f t="shared" si="1"/>
        <v>3.2777777777777777</v>
      </c>
      <c r="M21" s="69">
        <f t="shared" si="2"/>
        <v>0.65555555555555556</v>
      </c>
      <c r="N21" s="69">
        <f t="shared" si="3"/>
        <v>99.916367980884104</v>
      </c>
      <c r="O21" s="69">
        <f t="shared" si="4"/>
        <v>99.911887694145761</v>
      </c>
      <c r="P21" s="70">
        <f t="shared" si="5"/>
        <v>8.8194444444444446</v>
      </c>
      <c r="Q21" s="69">
        <f t="shared" si="6"/>
        <v>1.7638888888888888</v>
      </c>
      <c r="R21" s="69">
        <f t="shared" si="7"/>
        <v>99.901807048984466</v>
      </c>
      <c r="S21" s="69">
        <f t="shared" si="8"/>
        <v>99.76291816009558</v>
      </c>
    </row>
    <row r="22" spans="1:19" s="71" customFormat="1" ht="27.75" customHeight="1" x14ac:dyDescent="0.3">
      <c r="A22" s="65">
        <v>15</v>
      </c>
      <c r="B22" s="65" t="s">
        <v>63</v>
      </c>
      <c r="C22" s="79">
        <v>1</v>
      </c>
      <c r="D22" s="66">
        <v>1</v>
      </c>
      <c r="E22" s="72">
        <v>31</v>
      </c>
      <c r="F22" s="73">
        <v>9.375E-2</v>
      </c>
      <c r="G22" s="67">
        <f>'April-2019 ii'!G22+F22</f>
        <v>0.1875</v>
      </c>
      <c r="H22" s="73">
        <v>0.24305555555555555</v>
      </c>
      <c r="I22" s="73">
        <v>6.5972222222222224E-2</v>
      </c>
      <c r="J22" s="68">
        <f t="shared" si="0"/>
        <v>0.30902777777777779</v>
      </c>
      <c r="K22" s="68">
        <f>'April-2019 ii'!K22+J22</f>
        <v>0.61805555555555558</v>
      </c>
      <c r="L22" s="69">
        <f t="shared" si="1"/>
        <v>0.40277777777777779</v>
      </c>
      <c r="M22" s="69">
        <f t="shared" si="2"/>
        <v>0.40277777777777779</v>
      </c>
      <c r="N22" s="69">
        <f t="shared" si="3"/>
        <v>99.958464008363194</v>
      </c>
      <c r="O22" s="69">
        <f t="shared" si="4"/>
        <v>99.945863201911578</v>
      </c>
      <c r="P22" s="70">
        <f t="shared" si="5"/>
        <v>0.80555555555555558</v>
      </c>
      <c r="Q22" s="69">
        <f t="shared" si="6"/>
        <v>0.80555555555555558</v>
      </c>
      <c r="R22" s="69">
        <f t="shared" si="7"/>
        <v>99.916928016726402</v>
      </c>
      <c r="S22" s="69">
        <f t="shared" si="8"/>
        <v>99.891726403823185</v>
      </c>
    </row>
    <row r="23" spans="1:19" s="71" customFormat="1" ht="27.75" customHeight="1" x14ac:dyDescent="0.3">
      <c r="A23" s="65">
        <v>16</v>
      </c>
      <c r="B23" s="65" t="s">
        <v>64</v>
      </c>
      <c r="C23" s="79">
        <v>1</v>
      </c>
      <c r="D23" s="66">
        <v>1</v>
      </c>
      <c r="E23" s="72">
        <v>22</v>
      </c>
      <c r="F23" s="73">
        <v>9.375E-2</v>
      </c>
      <c r="G23" s="67">
        <f>'April-2019 ii'!G23+F23</f>
        <v>0.1875</v>
      </c>
      <c r="H23" s="73">
        <v>0.18402777777777779</v>
      </c>
      <c r="I23" s="73">
        <v>0.21180555555555555</v>
      </c>
      <c r="J23" s="68">
        <f t="shared" si="0"/>
        <v>0.39583333333333337</v>
      </c>
      <c r="K23" s="68">
        <f>'April-2019 ii'!K23+J23</f>
        <v>0.79166666666666674</v>
      </c>
      <c r="L23" s="69">
        <f t="shared" si="1"/>
        <v>0.48958333333333337</v>
      </c>
      <c r="M23" s="69">
        <f t="shared" si="2"/>
        <v>0.48958333333333337</v>
      </c>
      <c r="N23" s="69">
        <f t="shared" si="3"/>
        <v>99.946796594982075</v>
      </c>
      <c r="O23" s="69">
        <f t="shared" si="4"/>
        <v>99.934195788530459</v>
      </c>
      <c r="P23" s="70">
        <f t="shared" si="5"/>
        <v>0.97916666666666674</v>
      </c>
      <c r="Q23" s="69">
        <f t="shared" si="6"/>
        <v>0.97916666666666674</v>
      </c>
      <c r="R23" s="69">
        <f t="shared" si="7"/>
        <v>99.893593189964164</v>
      </c>
      <c r="S23" s="69">
        <f t="shared" si="8"/>
        <v>99.868391577060947</v>
      </c>
    </row>
    <row r="24" spans="1:19" s="71" customFormat="1" ht="27.75" customHeight="1" x14ac:dyDescent="0.3">
      <c r="A24" s="65">
        <v>17</v>
      </c>
      <c r="B24" s="65" t="s">
        <v>65</v>
      </c>
      <c r="C24" s="79">
        <v>2</v>
      </c>
      <c r="D24" s="66">
        <v>2</v>
      </c>
      <c r="E24" s="72">
        <v>86</v>
      </c>
      <c r="F24" s="73">
        <v>0.1388888888888889</v>
      </c>
      <c r="G24" s="67">
        <f>'April-2019 ii'!G24+F24</f>
        <v>0.27777777777777779</v>
      </c>
      <c r="H24" s="73">
        <v>1.9243055555555555</v>
      </c>
      <c r="I24" s="73">
        <v>1.2631944444444445</v>
      </c>
      <c r="J24" s="68">
        <f t="shared" si="0"/>
        <v>3.1875</v>
      </c>
      <c r="K24" s="68">
        <f>'April-2019 ii'!K24+J24</f>
        <v>6.375</v>
      </c>
      <c r="L24" s="69">
        <f t="shared" si="1"/>
        <v>3.3263888888888888</v>
      </c>
      <c r="M24" s="69">
        <f t="shared" si="2"/>
        <v>1.6631944444444444</v>
      </c>
      <c r="N24" s="69">
        <f t="shared" si="3"/>
        <v>99.785786290322577</v>
      </c>
      <c r="O24" s="69">
        <f t="shared" si="4"/>
        <v>99.776452359617679</v>
      </c>
      <c r="P24" s="70">
        <f t="shared" si="5"/>
        <v>6.6527777777777777</v>
      </c>
      <c r="Q24" s="69">
        <f t="shared" si="6"/>
        <v>3.3263888888888888</v>
      </c>
      <c r="R24" s="69">
        <f t="shared" si="7"/>
        <v>99.571572580645167</v>
      </c>
      <c r="S24" s="69">
        <f t="shared" si="8"/>
        <v>99.552904719235357</v>
      </c>
    </row>
    <row r="25" spans="1:19" s="71" customFormat="1" ht="27.75" customHeight="1" x14ac:dyDescent="0.25">
      <c r="A25" s="65">
        <v>18</v>
      </c>
      <c r="B25" s="65" t="s">
        <v>66</v>
      </c>
      <c r="C25" s="11">
        <v>4</v>
      </c>
      <c r="D25" s="66">
        <v>4</v>
      </c>
      <c r="E25" s="80">
        <v>32</v>
      </c>
      <c r="F25" s="81">
        <v>1.7000000000000001E-2</v>
      </c>
      <c r="G25" s="67">
        <f>'April-2019 ii'!G25+F25</f>
        <v>4.7E-2</v>
      </c>
      <c r="H25" s="81">
        <v>1.1000000000000001</v>
      </c>
      <c r="I25" s="81">
        <v>0.7</v>
      </c>
      <c r="J25" s="68">
        <f t="shared" si="0"/>
        <v>1.8</v>
      </c>
      <c r="K25" s="68">
        <f>'April-2019 ii'!K25+J25</f>
        <v>1.9100000000000001</v>
      </c>
      <c r="L25" s="69">
        <f t="shared" si="1"/>
        <v>1.8169999999999999</v>
      </c>
      <c r="M25" s="69">
        <f t="shared" si="2"/>
        <v>0.45424999999999999</v>
      </c>
      <c r="N25" s="69">
        <f t="shared" si="3"/>
        <v>99.939516129032242</v>
      </c>
      <c r="O25" s="69">
        <f t="shared" si="4"/>
        <v>99.938944892473117</v>
      </c>
      <c r="P25" s="70">
        <f t="shared" si="5"/>
        <v>1.9570000000000001</v>
      </c>
      <c r="Q25" s="69">
        <f t="shared" si="6"/>
        <v>0.48925000000000002</v>
      </c>
      <c r="R25" s="69">
        <f t="shared" si="7"/>
        <v>99.93581989247312</v>
      </c>
      <c r="S25" s="69">
        <f t="shared" si="8"/>
        <v>99.934240591397852</v>
      </c>
    </row>
    <row r="26" spans="1:19" s="71" customFormat="1" ht="27.75" customHeight="1" x14ac:dyDescent="0.25">
      <c r="A26" s="65">
        <v>19</v>
      </c>
      <c r="B26" s="65" t="s">
        <v>67</v>
      </c>
      <c r="C26" s="21">
        <v>2</v>
      </c>
      <c r="D26" s="66">
        <v>2</v>
      </c>
      <c r="E26" s="80">
        <v>18</v>
      </c>
      <c r="F26" s="81">
        <v>8.9999999999999993E-3</v>
      </c>
      <c r="G26" s="67">
        <f>'April-2019 ii'!G26+F26</f>
        <v>2.8999999999999998E-2</v>
      </c>
      <c r="H26" s="81">
        <v>0.9</v>
      </c>
      <c r="I26" s="81">
        <v>0.6</v>
      </c>
      <c r="J26" s="68">
        <f t="shared" si="0"/>
        <v>1.5</v>
      </c>
      <c r="K26" s="68">
        <f>'April-2019 ii'!K26+J26</f>
        <v>1.55</v>
      </c>
      <c r="L26" s="69">
        <f t="shared" si="1"/>
        <v>1.5089999999999999</v>
      </c>
      <c r="M26" s="69">
        <f t="shared" si="2"/>
        <v>0.75449999999999995</v>
      </c>
      <c r="N26" s="69">
        <f t="shared" si="3"/>
        <v>99.899193548387103</v>
      </c>
      <c r="O26" s="69">
        <f t="shared" si="4"/>
        <v>99.898588709677412</v>
      </c>
      <c r="P26" s="70">
        <f t="shared" si="5"/>
        <v>1.579</v>
      </c>
      <c r="Q26" s="69">
        <f t="shared" si="6"/>
        <v>0.78949999999999998</v>
      </c>
      <c r="R26" s="69">
        <f t="shared" si="7"/>
        <v>99.895833333333343</v>
      </c>
      <c r="S26" s="69">
        <f t="shared" si="8"/>
        <v>99.893884408602148</v>
      </c>
    </row>
    <row r="27" spans="1:19" s="71" customFormat="1" ht="27.75" customHeight="1" x14ac:dyDescent="0.25">
      <c r="A27" s="65">
        <v>19</v>
      </c>
      <c r="B27" s="65" t="s">
        <v>68</v>
      </c>
      <c r="C27" s="11">
        <v>6</v>
      </c>
      <c r="D27" s="66">
        <v>6</v>
      </c>
      <c r="E27" s="75">
        <v>36</v>
      </c>
      <c r="F27" s="81">
        <v>3.1E-2</v>
      </c>
      <c r="G27" s="67">
        <f>'April-2019 ii'!G27+F27</f>
        <v>8.1000000000000003E-2</v>
      </c>
      <c r="H27" s="81">
        <v>1.3</v>
      </c>
      <c r="I27" s="81">
        <v>0.8</v>
      </c>
      <c r="J27" s="68">
        <f t="shared" si="0"/>
        <v>2.1</v>
      </c>
      <c r="K27" s="68">
        <f>'April-2019 ii'!K27+J27</f>
        <v>2.25</v>
      </c>
      <c r="L27" s="69">
        <f t="shared" si="1"/>
        <v>2.1310000000000002</v>
      </c>
      <c r="M27" s="69">
        <f t="shared" si="2"/>
        <v>0.35516666666666669</v>
      </c>
      <c r="N27" s="69">
        <f t="shared" si="3"/>
        <v>99.952956989247298</v>
      </c>
      <c r="O27" s="69">
        <f t="shared" si="4"/>
        <v>99.952262544802863</v>
      </c>
      <c r="P27" s="70">
        <f t="shared" si="5"/>
        <v>2.331</v>
      </c>
      <c r="Q27" s="69">
        <f t="shared" si="6"/>
        <v>0.38850000000000001</v>
      </c>
      <c r="R27" s="69">
        <f t="shared" si="7"/>
        <v>99.949596774193552</v>
      </c>
      <c r="S27" s="69">
        <f t="shared" si="8"/>
        <v>99.947782258064507</v>
      </c>
    </row>
    <row r="28" spans="1:19" s="71" customFormat="1" ht="27.75" customHeight="1" x14ac:dyDescent="0.25">
      <c r="A28" s="65">
        <v>20</v>
      </c>
      <c r="B28" s="65" t="s">
        <v>69</v>
      </c>
      <c r="C28" s="11">
        <v>6</v>
      </c>
      <c r="D28" s="11">
        <v>6</v>
      </c>
      <c r="E28" s="21">
        <v>89</v>
      </c>
      <c r="F28" s="82">
        <v>2.0833333333333332E-2</v>
      </c>
      <c r="G28" s="67">
        <f>'April-2019 ii'!G28+F28</f>
        <v>2.0833333333333332E-2</v>
      </c>
      <c r="H28" s="82">
        <v>1.3333333333333333</v>
      </c>
      <c r="I28" s="82">
        <v>1.7305555555555554</v>
      </c>
      <c r="J28" s="68">
        <f t="shared" si="0"/>
        <v>3.0638888888888887</v>
      </c>
      <c r="K28" s="68">
        <f>'April-2019 ii'!K28+J28</f>
        <v>6.5131944444444443</v>
      </c>
      <c r="L28" s="69">
        <f t="shared" si="1"/>
        <v>3.0847222222222221</v>
      </c>
      <c r="M28" s="69">
        <f t="shared" si="2"/>
        <v>0.51412037037037039</v>
      </c>
      <c r="N28" s="69">
        <f t="shared" si="3"/>
        <v>99.931364496216645</v>
      </c>
      <c r="O28" s="69">
        <f t="shared" si="4"/>
        <v>99.930897799681404</v>
      </c>
      <c r="P28" s="70">
        <f t="shared" si="5"/>
        <v>6.5340277777777773</v>
      </c>
      <c r="Q28" s="69">
        <f t="shared" si="6"/>
        <v>1.0890046296296296</v>
      </c>
      <c r="R28" s="69">
        <f t="shared" si="7"/>
        <v>99.854095106531261</v>
      </c>
      <c r="S28" s="69">
        <f t="shared" si="8"/>
        <v>99.85362840999602</v>
      </c>
    </row>
    <row r="29" spans="1:19" s="71" customFormat="1" ht="27.75" customHeight="1" x14ac:dyDescent="0.25">
      <c r="A29" s="65">
        <v>21</v>
      </c>
      <c r="B29" s="65" t="s">
        <v>70</v>
      </c>
      <c r="C29" s="11">
        <v>2</v>
      </c>
      <c r="D29" s="12">
        <v>2</v>
      </c>
      <c r="E29" s="22">
        <v>68</v>
      </c>
      <c r="F29" s="83">
        <v>0.11388888888888889</v>
      </c>
      <c r="G29" s="67">
        <f>'April-2019 ii'!G29+F29</f>
        <v>0.30902777777777779</v>
      </c>
      <c r="H29" s="83">
        <v>0.79305555555555562</v>
      </c>
      <c r="I29" s="83">
        <v>0.15069444444444444</v>
      </c>
      <c r="J29" s="68">
        <f t="shared" si="0"/>
        <v>0.94375000000000009</v>
      </c>
      <c r="K29" s="68">
        <f>'April-2019 ii'!K29+J29</f>
        <v>1.2548611111111112</v>
      </c>
      <c r="L29" s="69">
        <f t="shared" si="1"/>
        <v>1.057638888888889</v>
      </c>
      <c r="M29" s="69">
        <f t="shared" si="2"/>
        <v>0.52881944444444451</v>
      </c>
      <c r="N29" s="69">
        <f t="shared" si="3"/>
        <v>99.936575940860223</v>
      </c>
      <c r="O29" s="69">
        <f t="shared" si="4"/>
        <v>99.928922117682191</v>
      </c>
      <c r="P29" s="70">
        <f t="shared" si="5"/>
        <v>1.5638888888888891</v>
      </c>
      <c r="Q29" s="69">
        <f t="shared" si="6"/>
        <v>0.78194444444444455</v>
      </c>
      <c r="R29" s="69">
        <f t="shared" si="7"/>
        <v>99.915667936081249</v>
      </c>
      <c r="S29" s="69">
        <f t="shared" si="8"/>
        <v>99.894899940262846</v>
      </c>
    </row>
    <row r="30" spans="1:19" s="71" customFormat="1" ht="27.75" customHeight="1" x14ac:dyDescent="0.25">
      <c r="A30" s="65">
        <v>22</v>
      </c>
      <c r="B30" s="65" t="s">
        <v>71</v>
      </c>
      <c r="C30" s="66">
        <v>1</v>
      </c>
      <c r="D30" s="12">
        <v>1</v>
      </c>
      <c r="E30" s="22">
        <v>33</v>
      </c>
      <c r="F30" s="83">
        <v>2.4305555555555556E-2</v>
      </c>
      <c r="G30" s="67">
        <f>'April-2019 ii'!G30+F30</f>
        <v>8.5416666666666669E-2</v>
      </c>
      <c r="H30" s="83">
        <v>0.12847222222222224</v>
      </c>
      <c r="I30" s="83">
        <v>0.28125</v>
      </c>
      <c r="J30" s="68">
        <f t="shared" si="0"/>
        <v>0.40972222222222221</v>
      </c>
      <c r="K30" s="68">
        <f>'April-2019 ii'!K30+J30</f>
        <v>1.1868055555555554</v>
      </c>
      <c r="L30" s="69">
        <f t="shared" si="1"/>
        <v>0.43402777777777779</v>
      </c>
      <c r="M30" s="69">
        <f t="shared" si="2"/>
        <v>0.43402777777777779</v>
      </c>
      <c r="N30" s="69">
        <f t="shared" si="3"/>
        <v>99.94492980884111</v>
      </c>
      <c r="O30" s="69">
        <f t="shared" si="4"/>
        <v>99.941662933094378</v>
      </c>
      <c r="P30" s="70">
        <f t="shared" si="5"/>
        <v>1.2722222222222221</v>
      </c>
      <c r="Q30" s="69">
        <f t="shared" si="6"/>
        <v>1.2722222222222221</v>
      </c>
      <c r="R30" s="69">
        <f t="shared" si="7"/>
        <v>99.840483124253282</v>
      </c>
      <c r="S30" s="69">
        <f t="shared" si="8"/>
        <v>99.829002389486263</v>
      </c>
    </row>
    <row r="31" spans="1:19" s="71" customFormat="1" ht="27.75" customHeight="1" x14ac:dyDescent="0.25">
      <c r="A31" s="65">
        <v>23</v>
      </c>
      <c r="B31" s="65" t="s">
        <v>72</v>
      </c>
      <c r="C31" s="66">
        <v>2</v>
      </c>
      <c r="D31" s="12">
        <v>2</v>
      </c>
      <c r="E31" s="22">
        <v>49</v>
      </c>
      <c r="F31" s="83">
        <v>4.1666666666666664E-2</v>
      </c>
      <c r="G31" s="67">
        <f>'April-2019 ii'!G31+F31</f>
        <v>0.1076388888888889</v>
      </c>
      <c r="H31" s="83">
        <v>0.87847222222222221</v>
      </c>
      <c r="I31" s="83">
        <v>4.5138888888888888E-2</v>
      </c>
      <c r="J31" s="68">
        <f t="shared" si="0"/>
        <v>0.92361111111111105</v>
      </c>
      <c r="K31" s="68">
        <f>'April-2019 ii'!K31+J31</f>
        <v>2.0451388888888888</v>
      </c>
      <c r="L31" s="69">
        <f t="shared" si="1"/>
        <v>0.96527777777777768</v>
      </c>
      <c r="M31" s="69">
        <f t="shared" si="2"/>
        <v>0.48263888888888884</v>
      </c>
      <c r="N31" s="69">
        <f t="shared" si="3"/>
        <v>99.937929360812433</v>
      </c>
      <c r="O31" s="69">
        <f t="shared" si="4"/>
        <v>99.935129181600956</v>
      </c>
      <c r="P31" s="70">
        <f t="shared" si="5"/>
        <v>2.1527777777777777</v>
      </c>
      <c r="Q31" s="69">
        <f t="shared" si="6"/>
        <v>1.0763888888888888</v>
      </c>
      <c r="R31" s="69">
        <f t="shared" si="7"/>
        <v>99.862557870370367</v>
      </c>
      <c r="S31" s="69">
        <f t="shared" si="8"/>
        <v>99.855324074074076</v>
      </c>
    </row>
    <row r="32" spans="1:19" s="71" customFormat="1" ht="27.75" customHeight="1" x14ac:dyDescent="0.25">
      <c r="A32" s="65">
        <v>24</v>
      </c>
      <c r="B32" s="65" t="s">
        <v>73</v>
      </c>
      <c r="C32" s="66">
        <v>1</v>
      </c>
      <c r="D32" s="21">
        <v>1</v>
      </c>
      <c r="E32" s="21">
        <v>100</v>
      </c>
      <c r="F32" s="82">
        <v>0.13194444444444445</v>
      </c>
      <c r="G32" s="67">
        <f>'April-2019 ii'!G32+F32</f>
        <v>0.23541666666666644</v>
      </c>
      <c r="H32" s="82">
        <v>0.78680555555555554</v>
      </c>
      <c r="I32" s="82">
        <v>0.48194444444444445</v>
      </c>
      <c r="J32" s="68">
        <f t="shared" si="0"/>
        <v>1.26875</v>
      </c>
      <c r="K32" s="68">
        <f>'April-2019 ii'!K32+J32</f>
        <v>1.8388888888888881</v>
      </c>
      <c r="L32" s="69">
        <f t="shared" si="1"/>
        <v>1.4006944444444445</v>
      </c>
      <c r="M32" s="69">
        <f t="shared" si="2"/>
        <v>1.4006944444444445</v>
      </c>
      <c r="N32" s="69">
        <f t="shared" si="3"/>
        <v>99.829469086021518</v>
      </c>
      <c r="O32" s="69">
        <f t="shared" si="4"/>
        <v>99.811734617682205</v>
      </c>
      <c r="P32" s="70">
        <f t="shared" si="5"/>
        <v>2.0743055555555547</v>
      </c>
      <c r="Q32" s="69">
        <f t="shared" si="6"/>
        <v>2.0743055555555547</v>
      </c>
      <c r="R32" s="69">
        <f t="shared" si="7"/>
        <v>99.752837514934285</v>
      </c>
      <c r="S32" s="69">
        <f t="shared" si="8"/>
        <v>99.721195489844675</v>
      </c>
    </row>
    <row r="33" spans="1:19" s="71" customFormat="1" ht="27.75" customHeight="1" x14ac:dyDescent="0.25">
      <c r="A33" s="65">
        <v>25</v>
      </c>
      <c r="B33" s="65" t="s">
        <v>74</v>
      </c>
      <c r="C33" s="66">
        <v>4</v>
      </c>
      <c r="D33" s="66">
        <v>4</v>
      </c>
      <c r="E33" s="75">
        <v>2</v>
      </c>
      <c r="F33" s="84">
        <v>0.1111111111111111</v>
      </c>
      <c r="G33" s="67">
        <f>'April-2019 ii'!G33+F33</f>
        <v>0.19444444444444442</v>
      </c>
      <c r="H33" s="84">
        <v>0</v>
      </c>
      <c r="I33" s="84">
        <v>9.7361111111111107</v>
      </c>
      <c r="J33" s="68">
        <f t="shared" si="0"/>
        <v>9.7361111111111107</v>
      </c>
      <c r="K33" s="68">
        <f>'April-2019 ii'!K33+J33</f>
        <v>15.086111111111112</v>
      </c>
      <c r="L33" s="69">
        <f t="shared" si="1"/>
        <v>9.8472222222222214</v>
      </c>
      <c r="M33" s="69">
        <f t="shared" si="2"/>
        <v>2.4618055555555554</v>
      </c>
      <c r="N33" s="69">
        <f t="shared" si="3"/>
        <v>99.672845728793305</v>
      </c>
      <c r="O33" s="69">
        <f t="shared" si="4"/>
        <v>99.669112156511346</v>
      </c>
      <c r="P33" s="70">
        <f t="shared" si="5"/>
        <v>15.280555555555557</v>
      </c>
      <c r="Q33" s="69">
        <f t="shared" si="6"/>
        <v>3.8201388888888892</v>
      </c>
      <c r="R33" s="69">
        <f t="shared" si="7"/>
        <v>99.493074223416968</v>
      </c>
      <c r="S33" s="69">
        <f t="shared" si="8"/>
        <v>99.486540471923533</v>
      </c>
    </row>
    <row r="34" spans="1:19" s="71" customFormat="1" ht="27.75" customHeight="1" x14ac:dyDescent="0.25">
      <c r="A34" s="65">
        <v>26</v>
      </c>
      <c r="B34" s="65" t="s">
        <v>75</v>
      </c>
      <c r="C34" s="66">
        <v>3</v>
      </c>
      <c r="D34" s="66">
        <v>3</v>
      </c>
      <c r="E34" s="75">
        <v>1</v>
      </c>
      <c r="F34" s="84">
        <v>0.125</v>
      </c>
      <c r="G34" s="67">
        <f>'April-2019 ii'!G34+F34</f>
        <v>0.16666666666666666</v>
      </c>
      <c r="H34" s="84">
        <v>0</v>
      </c>
      <c r="I34" s="84">
        <v>5.7680555555555557</v>
      </c>
      <c r="J34" s="68">
        <f t="shared" si="0"/>
        <v>5.7680555555555557</v>
      </c>
      <c r="K34" s="68">
        <f>'April-2019 ii'!K34+J34</f>
        <v>12.288888888888888</v>
      </c>
      <c r="L34" s="69">
        <f t="shared" si="1"/>
        <v>5.8930555555555557</v>
      </c>
      <c r="M34" s="69">
        <f t="shared" si="2"/>
        <v>1.9643518518518519</v>
      </c>
      <c r="N34" s="69">
        <f t="shared" si="3"/>
        <v>99.741574571883703</v>
      </c>
      <c r="O34" s="69">
        <f t="shared" si="4"/>
        <v>99.735974213460764</v>
      </c>
      <c r="P34" s="70">
        <f t="shared" si="5"/>
        <v>12.455555555555554</v>
      </c>
      <c r="Q34" s="69">
        <f t="shared" si="6"/>
        <v>4.151851851851851</v>
      </c>
      <c r="R34" s="69">
        <f t="shared" si="7"/>
        <v>99.449422540820393</v>
      </c>
      <c r="S34" s="69">
        <f t="shared" si="8"/>
        <v>99.441955396256475</v>
      </c>
    </row>
    <row r="35" spans="1:19" s="71" customFormat="1" ht="27.75" customHeight="1" x14ac:dyDescent="0.25">
      <c r="A35" s="65">
        <v>27</v>
      </c>
      <c r="B35" s="85" t="s">
        <v>76</v>
      </c>
      <c r="C35" s="11">
        <v>3</v>
      </c>
      <c r="D35" s="86">
        <v>3</v>
      </c>
      <c r="E35" s="87">
        <v>91</v>
      </c>
      <c r="F35" s="88">
        <v>6.9444444444444441E-3</v>
      </c>
      <c r="G35" s="67">
        <f>'April-2019 ii'!G35+F35</f>
        <v>2.7083333333333334E-2</v>
      </c>
      <c r="H35" s="74">
        <v>1.4375</v>
      </c>
      <c r="I35" s="74">
        <v>0.43055555555555558</v>
      </c>
      <c r="J35" s="68">
        <f t="shared" si="0"/>
        <v>1.8680555555555556</v>
      </c>
      <c r="K35" s="68">
        <f>'April-2019 ii'!K35+J35</f>
        <v>4.1076388888888884</v>
      </c>
      <c r="L35" s="69">
        <f t="shared" si="1"/>
        <v>1.875</v>
      </c>
      <c r="M35" s="69">
        <f t="shared" si="2"/>
        <v>0.625</v>
      </c>
      <c r="N35" s="69">
        <f t="shared" si="3"/>
        <v>99.916305754679399</v>
      </c>
      <c r="O35" s="69">
        <f t="shared" si="4"/>
        <v>99.915994623655919</v>
      </c>
      <c r="P35" s="70">
        <f t="shared" si="5"/>
        <v>4.134722222222222</v>
      </c>
      <c r="Q35" s="69">
        <f t="shared" si="6"/>
        <v>1.3782407407407407</v>
      </c>
      <c r="R35" s="69">
        <f t="shared" si="7"/>
        <v>99.815965999601758</v>
      </c>
      <c r="S35" s="69">
        <f t="shared" si="8"/>
        <v>99.814752588610119</v>
      </c>
    </row>
    <row r="36" spans="1:19" s="71" customFormat="1" ht="27.75" customHeight="1" x14ac:dyDescent="0.25">
      <c r="A36" s="65">
        <v>28</v>
      </c>
      <c r="B36" s="65" t="s">
        <v>77</v>
      </c>
      <c r="C36" s="11">
        <v>2</v>
      </c>
      <c r="D36" s="66">
        <v>2</v>
      </c>
      <c r="E36" s="75">
        <v>141</v>
      </c>
      <c r="F36" s="74">
        <v>0</v>
      </c>
      <c r="G36" s="67">
        <f>'April-2019 ii'!G36+F36</f>
        <v>0</v>
      </c>
      <c r="H36" s="74">
        <v>2.90625</v>
      </c>
      <c r="I36" s="74">
        <v>0.4375</v>
      </c>
      <c r="J36" s="68">
        <f t="shared" si="0"/>
        <v>3.34375</v>
      </c>
      <c r="K36" s="68">
        <f>'April-2019 ii'!K36+J36</f>
        <v>4.9479166666666661</v>
      </c>
      <c r="L36" s="69">
        <f t="shared" si="1"/>
        <v>3.34375</v>
      </c>
      <c r="M36" s="69">
        <f t="shared" si="2"/>
        <v>1.671875</v>
      </c>
      <c r="N36" s="69">
        <f t="shared" si="3"/>
        <v>99.775285618279568</v>
      </c>
      <c r="O36" s="69">
        <f t="shared" si="4"/>
        <v>99.775285618279568</v>
      </c>
      <c r="P36" s="70">
        <f t="shared" si="5"/>
        <v>4.9479166666666661</v>
      </c>
      <c r="Q36" s="69">
        <f t="shared" si="6"/>
        <v>2.473958333333333</v>
      </c>
      <c r="R36" s="69">
        <f t="shared" si="7"/>
        <v>99.667478718637994</v>
      </c>
      <c r="S36" s="69">
        <f t="shared" si="8"/>
        <v>99.66747871863798</v>
      </c>
    </row>
    <row r="37" spans="1:19" s="71" customFormat="1" ht="27.75" customHeight="1" x14ac:dyDescent="0.25">
      <c r="A37" s="65">
        <v>29</v>
      </c>
      <c r="B37" s="65" t="s">
        <v>78</v>
      </c>
      <c r="C37" s="66">
        <v>5</v>
      </c>
      <c r="D37" s="66">
        <v>5</v>
      </c>
      <c r="E37" s="75">
        <v>219</v>
      </c>
      <c r="F37" s="74">
        <v>0.17500000000000002</v>
      </c>
      <c r="G37" s="67">
        <f>'April-2019 ii'!G37+F37</f>
        <v>0.17500000000000002</v>
      </c>
      <c r="H37" s="74">
        <v>3.5840277777777776</v>
      </c>
      <c r="I37" s="74">
        <v>0.79652777777777783</v>
      </c>
      <c r="J37" s="68">
        <f t="shared" si="0"/>
        <v>4.3805555555555555</v>
      </c>
      <c r="K37" s="68">
        <f>'April-2019 ii'!K37+J37</f>
        <v>9.1763888888888889</v>
      </c>
      <c r="L37" s="69">
        <f t="shared" si="1"/>
        <v>4.5555555555555554</v>
      </c>
      <c r="M37" s="69">
        <f t="shared" si="2"/>
        <v>0.91111111111111109</v>
      </c>
      <c r="N37" s="69">
        <f t="shared" si="3"/>
        <v>99.882243130226996</v>
      </c>
      <c r="O37" s="69">
        <f t="shared" si="4"/>
        <v>99.877538829151732</v>
      </c>
      <c r="P37" s="70">
        <f t="shared" si="5"/>
        <v>9.3513888888888896</v>
      </c>
      <c r="Q37" s="69">
        <f t="shared" si="6"/>
        <v>1.8702777777777779</v>
      </c>
      <c r="R37" s="69">
        <f t="shared" si="7"/>
        <v>99.753322879330938</v>
      </c>
      <c r="S37" s="69">
        <f t="shared" si="8"/>
        <v>99.748618578255673</v>
      </c>
    </row>
    <row r="38" spans="1:19" s="71" customFormat="1" ht="27.75" customHeight="1" x14ac:dyDescent="0.25">
      <c r="A38" s="65">
        <v>30</v>
      </c>
      <c r="B38" s="65" t="s">
        <v>79</v>
      </c>
      <c r="C38" s="75">
        <v>13</v>
      </c>
      <c r="D38" s="66">
        <v>13</v>
      </c>
      <c r="E38" s="75">
        <v>321</v>
      </c>
      <c r="F38" s="74">
        <v>9.0277777777777776E-2</v>
      </c>
      <c r="G38" s="67">
        <f>'April-2019 ii'!G38+F38</f>
        <v>0.18055555555555555</v>
      </c>
      <c r="H38" s="74">
        <v>6.4444444444444438</v>
      </c>
      <c r="I38" s="74">
        <v>5.7326388888888893</v>
      </c>
      <c r="J38" s="68">
        <f t="shared" si="0"/>
        <v>12.177083333333332</v>
      </c>
      <c r="K38" s="68">
        <f>'April-2019 ii'!K38+J38</f>
        <v>24.354166666666664</v>
      </c>
      <c r="L38" s="69">
        <f t="shared" si="1"/>
        <v>12.267361111111111</v>
      </c>
      <c r="M38" s="69">
        <f t="shared" si="2"/>
        <v>0.94364316239316237</v>
      </c>
      <c r="N38" s="69">
        <f t="shared" si="3"/>
        <v>99.874099634684313</v>
      </c>
      <c r="O38" s="69">
        <f t="shared" si="4"/>
        <v>99.873166241613816</v>
      </c>
      <c r="P38" s="70">
        <f t="shared" si="5"/>
        <v>24.534722222222221</v>
      </c>
      <c r="Q38" s="69">
        <f t="shared" si="6"/>
        <v>1.8872863247863247</v>
      </c>
      <c r="R38" s="69">
        <f t="shared" si="7"/>
        <v>99.748199269368627</v>
      </c>
      <c r="S38" s="69">
        <f t="shared" si="8"/>
        <v>99.746332483227647</v>
      </c>
    </row>
    <row r="39" spans="1:19" s="71" customFormat="1" ht="27.75" customHeight="1" x14ac:dyDescent="0.25">
      <c r="A39" s="65">
        <v>31</v>
      </c>
      <c r="B39" s="65" t="s">
        <v>80</v>
      </c>
      <c r="C39" s="66">
        <v>2</v>
      </c>
      <c r="D39" s="66">
        <v>1</v>
      </c>
      <c r="E39" s="75">
        <v>69</v>
      </c>
      <c r="F39" s="74">
        <v>0.1423611111111111</v>
      </c>
      <c r="G39" s="67">
        <f>'April-2019 ii'!G39+F39</f>
        <v>0.22222222222222221</v>
      </c>
      <c r="H39" s="74">
        <v>0.95833333333333337</v>
      </c>
      <c r="I39" s="74">
        <v>0.39583333333333331</v>
      </c>
      <c r="J39" s="68">
        <f t="shared" si="0"/>
        <v>1.3541666666666667</v>
      </c>
      <c r="K39" s="68">
        <f>'April-2019 ii'!K39+J39</f>
        <v>1.5826388888888889</v>
      </c>
      <c r="L39" s="69">
        <f t="shared" si="1"/>
        <v>1.4965277777777779</v>
      </c>
      <c r="M39" s="69">
        <f t="shared" si="2"/>
        <v>0.74826388888888895</v>
      </c>
      <c r="N39" s="69">
        <f t="shared" si="3"/>
        <v>99.908994175627228</v>
      </c>
      <c r="O39" s="69">
        <f t="shared" si="4"/>
        <v>99.899426896654717</v>
      </c>
      <c r="P39" s="70">
        <f t="shared" si="5"/>
        <v>1.8048611111111112</v>
      </c>
      <c r="Q39" s="69">
        <f t="shared" si="6"/>
        <v>0.90243055555555562</v>
      </c>
      <c r="R39" s="69">
        <f t="shared" si="7"/>
        <v>99.893639859617693</v>
      </c>
      <c r="S39" s="69">
        <f t="shared" si="8"/>
        <v>99.878705570489842</v>
      </c>
    </row>
    <row r="40" spans="1:19" s="71" customFormat="1" ht="27.75" customHeight="1" x14ac:dyDescent="0.25">
      <c r="A40" s="65">
        <v>32</v>
      </c>
      <c r="B40" s="65" t="s">
        <v>81</v>
      </c>
      <c r="C40" s="21">
        <v>13</v>
      </c>
      <c r="D40" s="21">
        <v>13</v>
      </c>
      <c r="E40" s="21">
        <v>538</v>
      </c>
      <c r="F40" s="74">
        <v>0.21458333333333335</v>
      </c>
      <c r="G40" s="67">
        <f>'April-2019 ii'!G40+F40</f>
        <v>1.1305555555555555</v>
      </c>
      <c r="H40" s="74">
        <v>9.563194444444445</v>
      </c>
      <c r="I40" s="74">
        <v>1.9298611111111112</v>
      </c>
      <c r="J40" s="68">
        <f t="shared" si="0"/>
        <v>11.493055555555557</v>
      </c>
      <c r="K40" s="68">
        <f>'April-2019 ii'!K40+J40</f>
        <v>22.694444444444446</v>
      </c>
      <c r="L40" s="69">
        <f t="shared" si="1"/>
        <v>11.707638888888891</v>
      </c>
      <c r="M40" s="69">
        <f t="shared" si="2"/>
        <v>0.90058760683760697</v>
      </c>
      <c r="N40" s="69">
        <f t="shared" si="3"/>
        <v>99.881171882179956</v>
      </c>
      <c r="O40" s="69">
        <f t="shared" si="4"/>
        <v>99.878953278650869</v>
      </c>
      <c r="P40" s="70">
        <f t="shared" si="5"/>
        <v>23.825000000000003</v>
      </c>
      <c r="Q40" s="69">
        <f t="shared" si="6"/>
        <v>1.8326923076923078</v>
      </c>
      <c r="R40" s="69">
        <f t="shared" si="7"/>
        <v>99.765359341972243</v>
      </c>
      <c r="S40" s="69">
        <f t="shared" si="8"/>
        <v>99.753670388751019</v>
      </c>
    </row>
    <row r="41" spans="1:19" s="71" customFormat="1" ht="27.75" customHeight="1" x14ac:dyDescent="0.25">
      <c r="A41" s="65">
        <v>33</v>
      </c>
      <c r="B41" s="89" t="s">
        <v>82</v>
      </c>
      <c r="C41" s="11">
        <v>3</v>
      </c>
      <c r="D41" s="90">
        <v>3</v>
      </c>
      <c r="E41" s="91">
        <v>141</v>
      </c>
      <c r="F41" s="92">
        <v>2.361111111111111E-2</v>
      </c>
      <c r="G41" s="67">
        <f>'April-2019 ii'!G41+F41</f>
        <v>4.0972222222222222E-2</v>
      </c>
      <c r="H41" s="84">
        <v>0.9145833333333333</v>
      </c>
      <c r="I41" s="84">
        <v>0.60486111111111118</v>
      </c>
      <c r="J41" s="68">
        <f t="shared" si="0"/>
        <v>1.5194444444444444</v>
      </c>
      <c r="K41" s="68">
        <f>'April-2019 ii'!K41+J41</f>
        <v>2.5972222222222223</v>
      </c>
      <c r="L41" s="69">
        <f t="shared" si="1"/>
        <v>1.5430555555555554</v>
      </c>
      <c r="M41" s="69">
        <f t="shared" si="2"/>
        <v>0.51435185185185184</v>
      </c>
      <c r="N41" s="69">
        <f t="shared" si="3"/>
        <v>99.931924532058929</v>
      </c>
      <c r="O41" s="69">
        <f t="shared" si="4"/>
        <v>99.930866686579051</v>
      </c>
      <c r="P41" s="70">
        <f t="shared" si="5"/>
        <v>2.6381944444444447</v>
      </c>
      <c r="Q41" s="69">
        <f t="shared" si="6"/>
        <v>0.87939814814814821</v>
      </c>
      <c r="R41" s="69">
        <f t="shared" si="7"/>
        <v>99.883636997212264</v>
      </c>
      <c r="S41" s="69">
        <f t="shared" si="8"/>
        <v>99.881801324173637</v>
      </c>
    </row>
    <row r="42" spans="1:19" s="71" customFormat="1" ht="27.75" customHeight="1" x14ac:dyDescent="0.25">
      <c r="A42" s="65">
        <v>34</v>
      </c>
      <c r="B42" s="65" t="s">
        <v>83</v>
      </c>
      <c r="C42" s="11">
        <v>1</v>
      </c>
      <c r="D42" s="93">
        <v>1</v>
      </c>
      <c r="E42" s="91">
        <v>21</v>
      </c>
      <c r="F42" s="84">
        <v>0.21527777777777779</v>
      </c>
      <c r="G42" s="67">
        <f>'April-2019 ii'!G42+F42</f>
        <v>0.69791666666666674</v>
      </c>
      <c r="H42" s="84">
        <v>0.12152777777777778</v>
      </c>
      <c r="I42" s="84">
        <v>3.8194444444444441E-2</v>
      </c>
      <c r="J42" s="68">
        <f t="shared" si="0"/>
        <v>0.15972222222222221</v>
      </c>
      <c r="K42" s="68">
        <f>'April-2019 ii'!K42+J42</f>
        <v>0.5</v>
      </c>
      <c r="L42" s="69">
        <f t="shared" si="1"/>
        <v>0.375</v>
      </c>
      <c r="M42" s="69">
        <f t="shared" si="2"/>
        <v>0.375</v>
      </c>
      <c r="N42" s="69">
        <f t="shared" si="3"/>
        <v>99.978531959378742</v>
      </c>
      <c r="O42" s="69">
        <f t="shared" si="4"/>
        <v>99.949596774193552</v>
      </c>
      <c r="P42" s="70">
        <f t="shared" si="5"/>
        <v>1.1979166666666667</v>
      </c>
      <c r="Q42" s="69">
        <f t="shared" si="6"/>
        <v>1.1979166666666667</v>
      </c>
      <c r="R42" s="69">
        <f t="shared" si="7"/>
        <v>99.932795698924721</v>
      </c>
      <c r="S42" s="69">
        <f t="shared" si="8"/>
        <v>99.838989695340516</v>
      </c>
    </row>
    <row r="43" spans="1:19" s="71" customFormat="1" ht="27.75" customHeight="1" x14ac:dyDescent="0.25">
      <c r="A43" s="65">
        <v>35</v>
      </c>
      <c r="B43" s="65" t="s">
        <v>84</v>
      </c>
      <c r="C43" s="11">
        <v>1</v>
      </c>
      <c r="D43" s="93">
        <v>1</v>
      </c>
      <c r="E43" s="91">
        <v>92</v>
      </c>
      <c r="F43" s="84">
        <v>1.3888888888888888E-2</v>
      </c>
      <c r="G43" s="67">
        <f>'April-2019 ii'!G43+F43</f>
        <v>7.2916666666666671E-2</v>
      </c>
      <c r="H43" s="84">
        <v>0.73125000000000007</v>
      </c>
      <c r="I43" s="84">
        <v>0.44513888888888892</v>
      </c>
      <c r="J43" s="68">
        <f t="shared" si="0"/>
        <v>1.1763888888888889</v>
      </c>
      <c r="K43" s="68">
        <f>'April-2019 ii'!K43+J43</f>
        <v>3.0263888888888886</v>
      </c>
      <c r="L43" s="69">
        <f t="shared" si="1"/>
        <v>1.1902777777777778</v>
      </c>
      <c r="M43" s="69">
        <f t="shared" si="2"/>
        <v>1.1902777777777778</v>
      </c>
      <c r="N43" s="69">
        <f t="shared" si="3"/>
        <v>99.84188321385902</v>
      </c>
      <c r="O43" s="69">
        <f t="shared" si="4"/>
        <v>99.840016427718041</v>
      </c>
      <c r="P43" s="70">
        <f t="shared" si="5"/>
        <v>3.0993055555555551</v>
      </c>
      <c r="Q43" s="69">
        <f t="shared" si="6"/>
        <v>3.0993055555555551</v>
      </c>
      <c r="R43" s="69">
        <f t="shared" si="7"/>
        <v>99.593227299880525</v>
      </c>
      <c r="S43" s="69">
        <f t="shared" si="8"/>
        <v>99.583426672640371</v>
      </c>
    </row>
    <row r="44" spans="1:19" s="71" customFormat="1" ht="27.75" customHeight="1" x14ac:dyDescent="0.25">
      <c r="A44" s="65">
        <v>36</v>
      </c>
      <c r="B44" s="65" t="s">
        <v>85</v>
      </c>
      <c r="C44" s="11">
        <v>1</v>
      </c>
      <c r="D44" s="93">
        <v>1</v>
      </c>
      <c r="E44" s="91">
        <v>79</v>
      </c>
      <c r="F44" s="84">
        <v>0.17708333333333334</v>
      </c>
      <c r="G44" s="67">
        <f>'April-2019 ii'!G44+F44</f>
        <v>0.35416666666666669</v>
      </c>
      <c r="H44" s="84">
        <v>0.51388888888888895</v>
      </c>
      <c r="I44" s="84">
        <v>0.17013888888888901</v>
      </c>
      <c r="J44" s="68">
        <f t="shared" si="0"/>
        <v>0.6840277777777779</v>
      </c>
      <c r="K44" s="68">
        <f>'April-2019 ii'!K44+J44</f>
        <v>1.6076388888888891</v>
      </c>
      <c r="L44" s="69">
        <f t="shared" si="1"/>
        <v>0.86111111111111127</v>
      </c>
      <c r="M44" s="69">
        <f t="shared" si="2"/>
        <v>0.86111111111111127</v>
      </c>
      <c r="N44" s="69">
        <f t="shared" si="3"/>
        <v>99.908060782556745</v>
      </c>
      <c r="O44" s="69">
        <f t="shared" si="4"/>
        <v>99.884259259259267</v>
      </c>
      <c r="P44" s="70">
        <f t="shared" si="5"/>
        <v>1.9618055555555558</v>
      </c>
      <c r="Q44" s="69">
        <f t="shared" si="6"/>
        <v>1.9618055555555558</v>
      </c>
      <c r="R44" s="69">
        <f t="shared" si="7"/>
        <v>99.783919504181597</v>
      </c>
      <c r="S44" s="69">
        <f t="shared" si="8"/>
        <v>99.736316457586625</v>
      </c>
    </row>
    <row r="45" spans="1:19" s="71" customFormat="1" ht="27.75" customHeight="1" x14ac:dyDescent="0.25">
      <c r="A45" s="65">
        <v>37</v>
      </c>
      <c r="B45" s="65" t="s">
        <v>86</v>
      </c>
      <c r="C45" s="21">
        <v>3</v>
      </c>
      <c r="D45" s="93">
        <v>3</v>
      </c>
      <c r="E45" s="91">
        <v>130</v>
      </c>
      <c r="F45" s="84">
        <v>0.13194444444444445</v>
      </c>
      <c r="G45" s="67">
        <f>'April-2019 ii'!G45+F45</f>
        <v>0.24652777777777779</v>
      </c>
      <c r="H45" s="84">
        <v>1.375</v>
      </c>
      <c r="I45" s="84">
        <v>0.54513888888888884</v>
      </c>
      <c r="J45" s="68">
        <f t="shared" si="0"/>
        <v>1.9201388888888888</v>
      </c>
      <c r="K45" s="68">
        <f>'April-2019 ii'!K45+J45</f>
        <v>3.8298611111111112</v>
      </c>
      <c r="L45" s="69">
        <f t="shared" si="1"/>
        <v>2.0520833333333335</v>
      </c>
      <c r="M45" s="69">
        <f t="shared" si="2"/>
        <v>0.68402777777777779</v>
      </c>
      <c r="N45" s="69">
        <f t="shared" si="3"/>
        <v>99.913972272003193</v>
      </c>
      <c r="O45" s="69">
        <f t="shared" si="4"/>
        <v>99.908060782556745</v>
      </c>
      <c r="P45" s="70">
        <f t="shared" si="5"/>
        <v>4.0763888888888893</v>
      </c>
      <c r="Q45" s="69">
        <f t="shared" si="6"/>
        <v>1.3587962962962965</v>
      </c>
      <c r="R45" s="69">
        <f t="shared" si="7"/>
        <v>99.828411240541598</v>
      </c>
      <c r="S45" s="69">
        <f t="shared" si="8"/>
        <v>99.817366089207496</v>
      </c>
    </row>
    <row r="46" spans="1:19" s="71" customFormat="1" ht="27.75" customHeight="1" x14ac:dyDescent="0.25">
      <c r="A46" s="65">
        <v>38</v>
      </c>
      <c r="B46" s="65" t="s">
        <v>87</v>
      </c>
      <c r="C46" s="21">
        <v>4</v>
      </c>
      <c r="D46" s="93">
        <v>4</v>
      </c>
      <c r="E46" s="91">
        <v>122</v>
      </c>
      <c r="F46" s="84">
        <v>0.45694444444444443</v>
      </c>
      <c r="G46" s="67">
        <f>'April-2019 ii'!G46+F46</f>
        <v>0.70694444444444438</v>
      </c>
      <c r="H46" s="84">
        <v>0.52708333333333335</v>
      </c>
      <c r="I46" s="84">
        <v>0.13541666666666666</v>
      </c>
      <c r="J46" s="68">
        <f t="shared" si="0"/>
        <v>0.66249999999999998</v>
      </c>
      <c r="K46" s="68">
        <f>'April-2019 ii'!K46+J46</f>
        <v>2.9055555555555554</v>
      </c>
      <c r="L46" s="69">
        <f t="shared" si="1"/>
        <v>1.1194444444444445</v>
      </c>
      <c r="M46" s="69">
        <f t="shared" si="2"/>
        <v>0.27986111111111112</v>
      </c>
      <c r="N46" s="69">
        <f t="shared" si="3"/>
        <v>99.977738575268816</v>
      </c>
      <c r="O46" s="69">
        <f t="shared" si="4"/>
        <v>99.962384259259252</v>
      </c>
      <c r="P46" s="70">
        <f t="shared" si="5"/>
        <v>3.6124999999999998</v>
      </c>
      <c r="Q46" s="69">
        <f t="shared" si="6"/>
        <v>0.90312499999999996</v>
      </c>
      <c r="R46" s="69">
        <f t="shared" si="7"/>
        <v>99.902367084826764</v>
      </c>
      <c r="S46" s="69">
        <f t="shared" si="8"/>
        <v>99.8786122311828</v>
      </c>
    </row>
    <row r="47" spans="1:19" s="71" customFormat="1" ht="27.75" customHeight="1" x14ac:dyDescent="0.25">
      <c r="A47" s="65">
        <v>39</v>
      </c>
      <c r="B47" s="65" t="s">
        <v>88</v>
      </c>
      <c r="C47" s="11">
        <v>24</v>
      </c>
      <c r="D47" s="66">
        <v>23</v>
      </c>
      <c r="E47" s="75">
        <v>1627</v>
      </c>
      <c r="F47" s="84">
        <v>5.957638888888888</v>
      </c>
      <c r="G47" s="67">
        <f>'April-2019 ii'!G47+F47</f>
        <v>8.8509259259259245</v>
      </c>
      <c r="H47" s="84">
        <v>37.009722222222223</v>
      </c>
      <c r="I47" s="84">
        <v>19.203472222222221</v>
      </c>
      <c r="J47" s="68">
        <f t="shared" si="0"/>
        <v>56.21319444444444</v>
      </c>
      <c r="K47" s="68">
        <f>'April-2019 ii'!K47+J47</f>
        <v>91.523611111111109</v>
      </c>
      <c r="L47" s="69">
        <f t="shared" si="1"/>
        <v>62.170833333333327</v>
      </c>
      <c r="M47" s="69">
        <f t="shared" si="2"/>
        <v>2.5904513888888885</v>
      </c>
      <c r="N47" s="69">
        <f t="shared" si="3"/>
        <v>99.685185963012742</v>
      </c>
      <c r="O47" s="69">
        <f t="shared" si="4"/>
        <v>99.651821049880525</v>
      </c>
      <c r="P47" s="70">
        <f t="shared" si="5"/>
        <v>100.37453703703703</v>
      </c>
      <c r="Q47" s="69">
        <f t="shared" si="6"/>
        <v>4.1822723765432093</v>
      </c>
      <c r="R47" s="69">
        <f t="shared" si="7"/>
        <v>99.487434973616089</v>
      </c>
      <c r="S47" s="69">
        <f t="shared" si="8"/>
        <v>99.437866616056013</v>
      </c>
    </row>
    <row r="48" spans="1:19" s="71" customFormat="1" ht="27.75" customHeight="1" x14ac:dyDescent="0.25">
      <c r="A48" s="65">
        <v>40</v>
      </c>
      <c r="B48" s="65" t="s">
        <v>89</v>
      </c>
      <c r="C48" s="11">
        <v>8</v>
      </c>
      <c r="D48" s="66">
        <v>8</v>
      </c>
      <c r="E48" s="75">
        <v>343</v>
      </c>
      <c r="F48" s="84">
        <v>1.5381944444444444</v>
      </c>
      <c r="G48" s="67">
        <f>'April-2019 ii'!G48+F48</f>
        <v>4.90625</v>
      </c>
      <c r="H48" s="84">
        <v>5.5798611111111107</v>
      </c>
      <c r="I48" s="84">
        <v>2.9375</v>
      </c>
      <c r="J48" s="68">
        <f t="shared" si="0"/>
        <v>8.5173611111111107</v>
      </c>
      <c r="K48" s="68">
        <f>'April-2019 ii'!K48+J48</f>
        <v>19.15625</v>
      </c>
      <c r="L48" s="69">
        <f t="shared" si="1"/>
        <v>10.055555555555555</v>
      </c>
      <c r="M48" s="69">
        <f t="shared" si="2"/>
        <v>1.2569444444444444</v>
      </c>
      <c r="N48" s="69">
        <f t="shared" si="3"/>
        <v>99.856899174880525</v>
      </c>
      <c r="O48" s="69">
        <f t="shared" si="4"/>
        <v>99.831055854241342</v>
      </c>
      <c r="P48" s="70">
        <f t="shared" si="5"/>
        <v>24.0625</v>
      </c>
      <c r="Q48" s="69">
        <f t="shared" si="6"/>
        <v>3.0078125</v>
      </c>
      <c r="R48" s="69">
        <f t="shared" si="7"/>
        <v>99.678154401881727</v>
      </c>
      <c r="S48" s="69">
        <f t="shared" si="8"/>
        <v>99.595724126344081</v>
      </c>
    </row>
    <row r="49" spans="1:19" s="71" customFormat="1" ht="27.75" customHeight="1" x14ac:dyDescent="0.25">
      <c r="A49" s="65">
        <v>41</v>
      </c>
      <c r="B49" s="65" t="s">
        <v>90</v>
      </c>
      <c r="C49" s="11">
        <v>11</v>
      </c>
      <c r="D49" s="66">
        <v>11</v>
      </c>
      <c r="E49" s="75">
        <v>345</v>
      </c>
      <c r="F49" s="84">
        <v>4.5159722222222225</v>
      </c>
      <c r="G49" s="67">
        <f>'April-2019 ii'!G49+F49</f>
        <v>7.2763888888888886</v>
      </c>
      <c r="H49" s="84">
        <v>7.7583333333333329</v>
      </c>
      <c r="I49" s="84">
        <v>1.5791666666666666</v>
      </c>
      <c r="J49" s="68">
        <f t="shared" si="0"/>
        <v>9.3374999999999986</v>
      </c>
      <c r="K49" s="68">
        <f>'April-2019 ii'!K49+J49</f>
        <v>32.667361111111106</v>
      </c>
      <c r="L49" s="69">
        <f t="shared" si="1"/>
        <v>13.853472222222221</v>
      </c>
      <c r="M49" s="69">
        <f t="shared" si="2"/>
        <v>1.2594065656565656</v>
      </c>
      <c r="N49" s="69">
        <f t="shared" si="3"/>
        <v>99.885905425219946</v>
      </c>
      <c r="O49" s="69">
        <f t="shared" si="4"/>
        <v>99.830724923970891</v>
      </c>
      <c r="P49" s="70">
        <f t="shared" si="5"/>
        <v>39.943749999999994</v>
      </c>
      <c r="Q49" s="69">
        <f t="shared" si="6"/>
        <v>3.6312499999999996</v>
      </c>
      <c r="R49" s="69">
        <f t="shared" si="7"/>
        <v>99.600838696100794</v>
      </c>
      <c r="S49" s="69">
        <f t="shared" si="8"/>
        <v>99.511928763440864</v>
      </c>
    </row>
    <row r="50" spans="1:19" s="103" customFormat="1" ht="27.75" customHeight="1" x14ac:dyDescent="0.25">
      <c r="A50" s="94"/>
      <c r="B50" s="95" t="s">
        <v>91</v>
      </c>
      <c r="C50" s="96">
        <f t="shared" ref="C50:I50" si="9">SUM(C8:C49)</f>
        <v>167</v>
      </c>
      <c r="D50" s="96">
        <f t="shared" si="9"/>
        <v>165</v>
      </c>
      <c r="E50" s="96">
        <f t="shared" si="9"/>
        <v>5987</v>
      </c>
      <c r="F50" s="97">
        <f t="shared" si="9"/>
        <v>16.707694444444446</v>
      </c>
      <c r="G50" s="98">
        <f t="shared" si="9"/>
        <v>42.078759259259272</v>
      </c>
      <c r="H50" s="99">
        <f t="shared" si="9"/>
        <v>101.38541666666666</v>
      </c>
      <c r="I50" s="99">
        <f t="shared" si="9"/>
        <v>80.477083333333326</v>
      </c>
      <c r="J50" s="99">
        <f>H50+I50</f>
        <v>181.86249999999998</v>
      </c>
      <c r="K50" s="98">
        <f>SUM(K8:K49)</f>
        <v>338.32458333333335</v>
      </c>
      <c r="L50" s="100">
        <f>SUM(L8:L49)</f>
        <v>196.37088888888889</v>
      </c>
      <c r="M50" s="101">
        <f>L50/C50</f>
        <v>1.1758735861610112</v>
      </c>
      <c r="N50" s="101">
        <f>+((C50*24*31)-J50)/(C50*24*31)*100</f>
        <v>99.853629434679021</v>
      </c>
      <c r="O50" s="101">
        <f>+((C50*24*31)-L50)/(C50*24*31)*100</f>
        <v>99.841952474978356</v>
      </c>
      <c r="P50" s="102">
        <f t="shared" si="5"/>
        <v>380.40334259259259</v>
      </c>
      <c r="Q50" s="101">
        <f t="shared" si="6"/>
        <v>2.277864326901752</v>
      </c>
      <c r="R50" s="101">
        <f>+((C50*24*31)-K50)/(C50*24*31)*100</f>
        <v>99.727702189706605</v>
      </c>
      <c r="S50" s="101">
        <f>+((C50*24*31)-(G50+K50))*100/(C50*24*31)</f>
        <v>99.69383543993257</v>
      </c>
    </row>
    <row r="51" spans="1:19" ht="131.25" customHeight="1" x14ac:dyDescent="0.25">
      <c r="A51" s="406" t="s">
        <v>92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</row>
    <row r="52" spans="1:19" ht="87" customHeight="1" x14ac:dyDescent="0.25">
      <c r="A52" s="407" t="s">
        <v>171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</row>
  </sheetData>
  <mergeCells count="25"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7"/>
  <sheetViews>
    <sheetView view="pageBreakPreview" topLeftCell="A13" zoomScale="60" zoomScaleNormal="130" workbookViewId="0">
      <selection activeCell="L21" sqref="L21"/>
    </sheetView>
  </sheetViews>
  <sheetFormatPr defaultRowHeight="15.75" x14ac:dyDescent="0.25"/>
  <cols>
    <col min="1" max="1" width="4.5703125" style="105" customWidth="1"/>
    <col min="2" max="2" width="13.42578125" style="104" customWidth="1"/>
    <col min="3" max="3" width="15.28515625" style="104" customWidth="1"/>
    <col min="4" max="4" width="14.42578125" style="104" customWidth="1"/>
    <col min="5" max="5" width="15.140625" style="108" customWidth="1"/>
    <col min="6" max="6" width="17.42578125" style="108" customWidth="1"/>
    <col min="7" max="7" width="14.5703125" style="108" customWidth="1"/>
    <col min="8" max="8" width="17.140625" style="108" customWidth="1"/>
    <col min="9" max="9" width="16.7109375" style="108" customWidth="1"/>
    <col min="10" max="10" width="17.28515625" style="104" customWidth="1"/>
    <col min="11" max="11" width="18.140625" style="104" customWidth="1"/>
    <col min="12" max="12" width="17.85546875" style="104" customWidth="1"/>
    <col min="13" max="13" width="14.5703125" style="104" customWidth="1"/>
    <col min="14" max="14" width="14" style="104" customWidth="1"/>
    <col min="15" max="15" width="14.28515625" style="104" customWidth="1"/>
    <col min="16" max="16" width="16.140625" style="104" customWidth="1"/>
    <col min="17" max="17" width="16.28515625" style="104" customWidth="1"/>
    <col min="18" max="18" width="14.140625" style="104" customWidth="1"/>
    <col min="19" max="19" width="15.7109375" style="104" customWidth="1"/>
    <col min="20" max="257" width="9.140625" style="104"/>
    <col min="258" max="258" width="3.5703125" style="104" customWidth="1"/>
    <col min="259" max="259" width="13.85546875" style="104" customWidth="1"/>
    <col min="260" max="260" width="12.28515625" style="104" bestFit="1" customWidth="1"/>
    <col min="261" max="261" width="10.5703125" style="104" customWidth="1"/>
    <col min="262" max="262" width="15.28515625" style="104" customWidth="1"/>
    <col min="263" max="263" width="14.5703125" style="104" customWidth="1"/>
    <col min="264" max="264" width="13.42578125" style="104" customWidth="1"/>
    <col min="265" max="265" width="15.140625" style="104" customWidth="1"/>
    <col min="266" max="266" width="9.28515625" style="104" customWidth="1"/>
    <col min="267" max="267" width="11.85546875" style="104" customWidth="1"/>
    <col min="268" max="268" width="14.5703125" style="104" customWidth="1"/>
    <col min="269" max="269" width="17" style="104" customWidth="1"/>
    <col min="270" max="270" width="10.85546875" style="104" customWidth="1"/>
    <col min="271" max="271" width="13.7109375" style="104" customWidth="1"/>
    <col min="272" max="272" width="14.5703125" style="104" customWidth="1"/>
    <col min="273" max="273" width="17" style="104" customWidth="1"/>
    <col min="274" max="274" width="11.85546875" style="104" customWidth="1"/>
    <col min="275" max="275" width="13.7109375" style="104" customWidth="1"/>
    <col min="276" max="513" width="9.140625" style="104"/>
    <col min="514" max="514" width="3.5703125" style="104" customWidth="1"/>
    <col min="515" max="515" width="13.85546875" style="104" customWidth="1"/>
    <col min="516" max="516" width="12.28515625" style="104" bestFit="1" customWidth="1"/>
    <col min="517" max="517" width="10.5703125" style="104" customWidth="1"/>
    <col min="518" max="518" width="15.28515625" style="104" customWidth="1"/>
    <col min="519" max="519" width="14.5703125" style="104" customWidth="1"/>
    <col min="520" max="520" width="13.42578125" style="104" customWidth="1"/>
    <col min="521" max="521" width="15.140625" style="104" customWidth="1"/>
    <col min="522" max="522" width="9.28515625" style="104" customWidth="1"/>
    <col min="523" max="523" width="11.85546875" style="104" customWidth="1"/>
    <col min="524" max="524" width="14.5703125" style="104" customWidth="1"/>
    <col min="525" max="525" width="17" style="104" customWidth="1"/>
    <col min="526" max="526" width="10.85546875" style="104" customWidth="1"/>
    <col min="527" max="527" width="13.7109375" style="104" customWidth="1"/>
    <col min="528" max="528" width="14.5703125" style="104" customWidth="1"/>
    <col min="529" max="529" width="17" style="104" customWidth="1"/>
    <col min="530" max="530" width="11.85546875" style="104" customWidth="1"/>
    <col min="531" max="531" width="13.7109375" style="104" customWidth="1"/>
    <col min="532" max="769" width="9.140625" style="104"/>
    <col min="770" max="770" width="3.5703125" style="104" customWidth="1"/>
    <col min="771" max="771" width="13.85546875" style="104" customWidth="1"/>
    <col min="772" max="772" width="12.28515625" style="104" bestFit="1" customWidth="1"/>
    <col min="773" max="773" width="10.5703125" style="104" customWidth="1"/>
    <col min="774" max="774" width="15.28515625" style="104" customWidth="1"/>
    <col min="775" max="775" width="14.5703125" style="104" customWidth="1"/>
    <col min="776" max="776" width="13.42578125" style="104" customWidth="1"/>
    <col min="777" max="777" width="15.140625" style="104" customWidth="1"/>
    <col min="778" max="778" width="9.28515625" style="104" customWidth="1"/>
    <col min="779" max="779" width="11.85546875" style="104" customWidth="1"/>
    <col min="780" max="780" width="14.5703125" style="104" customWidth="1"/>
    <col min="781" max="781" width="17" style="104" customWidth="1"/>
    <col min="782" max="782" width="10.85546875" style="104" customWidth="1"/>
    <col min="783" max="783" width="13.7109375" style="104" customWidth="1"/>
    <col min="784" max="784" width="14.5703125" style="104" customWidth="1"/>
    <col min="785" max="785" width="17" style="104" customWidth="1"/>
    <col min="786" max="786" width="11.85546875" style="104" customWidth="1"/>
    <col min="787" max="787" width="13.7109375" style="104" customWidth="1"/>
    <col min="788" max="1025" width="9.140625" style="104"/>
    <col min="1026" max="1026" width="3.5703125" style="104" customWidth="1"/>
    <col min="1027" max="1027" width="13.85546875" style="104" customWidth="1"/>
    <col min="1028" max="1028" width="12.28515625" style="104" bestFit="1" customWidth="1"/>
    <col min="1029" max="1029" width="10.5703125" style="104" customWidth="1"/>
    <col min="1030" max="1030" width="15.28515625" style="104" customWidth="1"/>
    <col min="1031" max="1031" width="14.5703125" style="104" customWidth="1"/>
    <col min="1032" max="1032" width="13.42578125" style="104" customWidth="1"/>
    <col min="1033" max="1033" width="15.140625" style="104" customWidth="1"/>
    <col min="1034" max="1034" width="9.28515625" style="104" customWidth="1"/>
    <col min="1035" max="1035" width="11.85546875" style="104" customWidth="1"/>
    <col min="1036" max="1036" width="14.5703125" style="104" customWidth="1"/>
    <col min="1037" max="1037" width="17" style="104" customWidth="1"/>
    <col min="1038" max="1038" width="10.85546875" style="104" customWidth="1"/>
    <col min="1039" max="1039" width="13.7109375" style="104" customWidth="1"/>
    <col min="1040" max="1040" width="14.5703125" style="104" customWidth="1"/>
    <col min="1041" max="1041" width="17" style="104" customWidth="1"/>
    <col min="1042" max="1042" width="11.85546875" style="104" customWidth="1"/>
    <col min="1043" max="1043" width="13.7109375" style="104" customWidth="1"/>
    <col min="1044" max="1281" width="9.140625" style="104"/>
    <col min="1282" max="1282" width="3.5703125" style="104" customWidth="1"/>
    <col min="1283" max="1283" width="13.85546875" style="104" customWidth="1"/>
    <col min="1284" max="1284" width="12.28515625" style="104" bestFit="1" customWidth="1"/>
    <col min="1285" max="1285" width="10.5703125" style="104" customWidth="1"/>
    <col min="1286" max="1286" width="15.28515625" style="104" customWidth="1"/>
    <col min="1287" max="1287" width="14.5703125" style="104" customWidth="1"/>
    <col min="1288" max="1288" width="13.42578125" style="104" customWidth="1"/>
    <col min="1289" max="1289" width="15.140625" style="104" customWidth="1"/>
    <col min="1290" max="1290" width="9.28515625" style="104" customWidth="1"/>
    <col min="1291" max="1291" width="11.85546875" style="104" customWidth="1"/>
    <col min="1292" max="1292" width="14.5703125" style="104" customWidth="1"/>
    <col min="1293" max="1293" width="17" style="104" customWidth="1"/>
    <col min="1294" max="1294" width="10.85546875" style="104" customWidth="1"/>
    <col min="1295" max="1295" width="13.7109375" style="104" customWidth="1"/>
    <col min="1296" max="1296" width="14.5703125" style="104" customWidth="1"/>
    <col min="1297" max="1297" width="17" style="104" customWidth="1"/>
    <col min="1298" max="1298" width="11.85546875" style="104" customWidth="1"/>
    <col min="1299" max="1299" width="13.7109375" style="104" customWidth="1"/>
    <col min="1300" max="1537" width="9.140625" style="104"/>
    <col min="1538" max="1538" width="3.5703125" style="104" customWidth="1"/>
    <col min="1539" max="1539" width="13.85546875" style="104" customWidth="1"/>
    <col min="1540" max="1540" width="12.28515625" style="104" bestFit="1" customWidth="1"/>
    <col min="1541" max="1541" width="10.5703125" style="104" customWidth="1"/>
    <col min="1542" max="1542" width="15.28515625" style="104" customWidth="1"/>
    <col min="1543" max="1543" width="14.5703125" style="104" customWidth="1"/>
    <col min="1544" max="1544" width="13.42578125" style="104" customWidth="1"/>
    <col min="1545" max="1545" width="15.140625" style="104" customWidth="1"/>
    <col min="1546" max="1546" width="9.28515625" style="104" customWidth="1"/>
    <col min="1547" max="1547" width="11.85546875" style="104" customWidth="1"/>
    <col min="1548" max="1548" width="14.5703125" style="104" customWidth="1"/>
    <col min="1549" max="1549" width="17" style="104" customWidth="1"/>
    <col min="1550" max="1550" width="10.85546875" style="104" customWidth="1"/>
    <col min="1551" max="1551" width="13.7109375" style="104" customWidth="1"/>
    <col min="1552" max="1552" width="14.5703125" style="104" customWidth="1"/>
    <col min="1553" max="1553" width="17" style="104" customWidth="1"/>
    <col min="1554" max="1554" width="11.85546875" style="104" customWidth="1"/>
    <col min="1555" max="1555" width="13.7109375" style="104" customWidth="1"/>
    <col min="1556" max="1793" width="9.140625" style="104"/>
    <col min="1794" max="1794" width="3.5703125" style="104" customWidth="1"/>
    <col min="1795" max="1795" width="13.85546875" style="104" customWidth="1"/>
    <col min="1796" max="1796" width="12.28515625" style="104" bestFit="1" customWidth="1"/>
    <col min="1797" max="1797" width="10.5703125" style="104" customWidth="1"/>
    <col min="1798" max="1798" width="15.28515625" style="104" customWidth="1"/>
    <col min="1799" max="1799" width="14.5703125" style="104" customWidth="1"/>
    <col min="1800" max="1800" width="13.42578125" style="104" customWidth="1"/>
    <col min="1801" max="1801" width="15.140625" style="104" customWidth="1"/>
    <col min="1802" max="1802" width="9.28515625" style="104" customWidth="1"/>
    <col min="1803" max="1803" width="11.85546875" style="104" customWidth="1"/>
    <col min="1804" max="1804" width="14.5703125" style="104" customWidth="1"/>
    <col min="1805" max="1805" width="17" style="104" customWidth="1"/>
    <col min="1806" max="1806" width="10.85546875" style="104" customWidth="1"/>
    <col min="1807" max="1807" width="13.7109375" style="104" customWidth="1"/>
    <col min="1808" max="1808" width="14.5703125" style="104" customWidth="1"/>
    <col min="1809" max="1809" width="17" style="104" customWidth="1"/>
    <col min="1810" max="1810" width="11.85546875" style="104" customWidth="1"/>
    <col min="1811" max="1811" width="13.7109375" style="104" customWidth="1"/>
    <col min="1812" max="2049" width="9.140625" style="104"/>
    <col min="2050" max="2050" width="3.5703125" style="104" customWidth="1"/>
    <col min="2051" max="2051" width="13.85546875" style="104" customWidth="1"/>
    <col min="2052" max="2052" width="12.28515625" style="104" bestFit="1" customWidth="1"/>
    <col min="2053" max="2053" width="10.5703125" style="104" customWidth="1"/>
    <col min="2054" max="2054" width="15.28515625" style="104" customWidth="1"/>
    <col min="2055" max="2055" width="14.5703125" style="104" customWidth="1"/>
    <col min="2056" max="2056" width="13.42578125" style="104" customWidth="1"/>
    <col min="2057" max="2057" width="15.140625" style="104" customWidth="1"/>
    <col min="2058" max="2058" width="9.28515625" style="104" customWidth="1"/>
    <col min="2059" max="2059" width="11.85546875" style="104" customWidth="1"/>
    <col min="2060" max="2060" width="14.5703125" style="104" customWidth="1"/>
    <col min="2061" max="2061" width="17" style="104" customWidth="1"/>
    <col min="2062" max="2062" width="10.85546875" style="104" customWidth="1"/>
    <col min="2063" max="2063" width="13.7109375" style="104" customWidth="1"/>
    <col min="2064" max="2064" width="14.5703125" style="104" customWidth="1"/>
    <col min="2065" max="2065" width="17" style="104" customWidth="1"/>
    <col min="2066" max="2066" width="11.85546875" style="104" customWidth="1"/>
    <col min="2067" max="2067" width="13.7109375" style="104" customWidth="1"/>
    <col min="2068" max="2305" width="9.140625" style="104"/>
    <col min="2306" max="2306" width="3.5703125" style="104" customWidth="1"/>
    <col min="2307" max="2307" width="13.85546875" style="104" customWidth="1"/>
    <col min="2308" max="2308" width="12.28515625" style="104" bestFit="1" customWidth="1"/>
    <col min="2309" max="2309" width="10.5703125" style="104" customWidth="1"/>
    <col min="2310" max="2310" width="15.28515625" style="104" customWidth="1"/>
    <col min="2311" max="2311" width="14.5703125" style="104" customWidth="1"/>
    <col min="2312" max="2312" width="13.42578125" style="104" customWidth="1"/>
    <col min="2313" max="2313" width="15.140625" style="104" customWidth="1"/>
    <col min="2314" max="2314" width="9.28515625" style="104" customWidth="1"/>
    <col min="2315" max="2315" width="11.85546875" style="104" customWidth="1"/>
    <col min="2316" max="2316" width="14.5703125" style="104" customWidth="1"/>
    <col min="2317" max="2317" width="17" style="104" customWidth="1"/>
    <col min="2318" max="2318" width="10.85546875" style="104" customWidth="1"/>
    <col min="2319" max="2319" width="13.7109375" style="104" customWidth="1"/>
    <col min="2320" max="2320" width="14.5703125" style="104" customWidth="1"/>
    <col min="2321" max="2321" width="17" style="104" customWidth="1"/>
    <col min="2322" max="2322" width="11.85546875" style="104" customWidth="1"/>
    <col min="2323" max="2323" width="13.7109375" style="104" customWidth="1"/>
    <col min="2324" max="2561" width="9.140625" style="104"/>
    <col min="2562" max="2562" width="3.5703125" style="104" customWidth="1"/>
    <col min="2563" max="2563" width="13.85546875" style="104" customWidth="1"/>
    <col min="2564" max="2564" width="12.28515625" style="104" bestFit="1" customWidth="1"/>
    <col min="2565" max="2565" width="10.5703125" style="104" customWidth="1"/>
    <col min="2566" max="2566" width="15.28515625" style="104" customWidth="1"/>
    <col min="2567" max="2567" width="14.5703125" style="104" customWidth="1"/>
    <col min="2568" max="2568" width="13.42578125" style="104" customWidth="1"/>
    <col min="2569" max="2569" width="15.140625" style="104" customWidth="1"/>
    <col min="2570" max="2570" width="9.28515625" style="104" customWidth="1"/>
    <col min="2571" max="2571" width="11.85546875" style="104" customWidth="1"/>
    <col min="2572" max="2572" width="14.5703125" style="104" customWidth="1"/>
    <col min="2573" max="2573" width="17" style="104" customWidth="1"/>
    <col min="2574" max="2574" width="10.85546875" style="104" customWidth="1"/>
    <col min="2575" max="2575" width="13.7109375" style="104" customWidth="1"/>
    <col min="2576" max="2576" width="14.5703125" style="104" customWidth="1"/>
    <col min="2577" max="2577" width="17" style="104" customWidth="1"/>
    <col min="2578" max="2578" width="11.85546875" style="104" customWidth="1"/>
    <col min="2579" max="2579" width="13.7109375" style="104" customWidth="1"/>
    <col min="2580" max="2817" width="9.140625" style="104"/>
    <col min="2818" max="2818" width="3.5703125" style="104" customWidth="1"/>
    <col min="2819" max="2819" width="13.85546875" style="104" customWidth="1"/>
    <col min="2820" max="2820" width="12.28515625" style="104" bestFit="1" customWidth="1"/>
    <col min="2821" max="2821" width="10.5703125" style="104" customWidth="1"/>
    <col min="2822" max="2822" width="15.28515625" style="104" customWidth="1"/>
    <col min="2823" max="2823" width="14.5703125" style="104" customWidth="1"/>
    <col min="2824" max="2824" width="13.42578125" style="104" customWidth="1"/>
    <col min="2825" max="2825" width="15.140625" style="104" customWidth="1"/>
    <col min="2826" max="2826" width="9.28515625" style="104" customWidth="1"/>
    <col min="2827" max="2827" width="11.85546875" style="104" customWidth="1"/>
    <col min="2828" max="2828" width="14.5703125" style="104" customWidth="1"/>
    <col min="2829" max="2829" width="17" style="104" customWidth="1"/>
    <col min="2830" max="2830" width="10.85546875" style="104" customWidth="1"/>
    <col min="2831" max="2831" width="13.7109375" style="104" customWidth="1"/>
    <col min="2832" max="2832" width="14.5703125" style="104" customWidth="1"/>
    <col min="2833" max="2833" width="17" style="104" customWidth="1"/>
    <col min="2834" max="2834" width="11.85546875" style="104" customWidth="1"/>
    <col min="2835" max="2835" width="13.7109375" style="104" customWidth="1"/>
    <col min="2836" max="3073" width="9.140625" style="104"/>
    <col min="3074" max="3074" width="3.5703125" style="104" customWidth="1"/>
    <col min="3075" max="3075" width="13.85546875" style="104" customWidth="1"/>
    <col min="3076" max="3076" width="12.28515625" style="104" bestFit="1" customWidth="1"/>
    <col min="3077" max="3077" width="10.5703125" style="104" customWidth="1"/>
    <col min="3078" max="3078" width="15.28515625" style="104" customWidth="1"/>
    <col min="3079" max="3079" width="14.5703125" style="104" customWidth="1"/>
    <col min="3080" max="3080" width="13.42578125" style="104" customWidth="1"/>
    <col min="3081" max="3081" width="15.140625" style="104" customWidth="1"/>
    <col min="3082" max="3082" width="9.28515625" style="104" customWidth="1"/>
    <col min="3083" max="3083" width="11.85546875" style="104" customWidth="1"/>
    <col min="3084" max="3084" width="14.5703125" style="104" customWidth="1"/>
    <col min="3085" max="3085" width="17" style="104" customWidth="1"/>
    <col min="3086" max="3086" width="10.85546875" style="104" customWidth="1"/>
    <col min="3087" max="3087" width="13.7109375" style="104" customWidth="1"/>
    <col min="3088" max="3088" width="14.5703125" style="104" customWidth="1"/>
    <col min="3089" max="3089" width="17" style="104" customWidth="1"/>
    <col min="3090" max="3090" width="11.85546875" style="104" customWidth="1"/>
    <col min="3091" max="3091" width="13.7109375" style="104" customWidth="1"/>
    <col min="3092" max="3329" width="9.140625" style="104"/>
    <col min="3330" max="3330" width="3.5703125" style="104" customWidth="1"/>
    <col min="3331" max="3331" width="13.85546875" style="104" customWidth="1"/>
    <col min="3332" max="3332" width="12.28515625" style="104" bestFit="1" customWidth="1"/>
    <col min="3333" max="3333" width="10.5703125" style="104" customWidth="1"/>
    <col min="3334" max="3334" width="15.28515625" style="104" customWidth="1"/>
    <col min="3335" max="3335" width="14.5703125" style="104" customWidth="1"/>
    <col min="3336" max="3336" width="13.42578125" style="104" customWidth="1"/>
    <col min="3337" max="3337" width="15.140625" style="104" customWidth="1"/>
    <col min="3338" max="3338" width="9.28515625" style="104" customWidth="1"/>
    <col min="3339" max="3339" width="11.85546875" style="104" customWidth="1"/>
    <col min="3340" max="3340" width="14.5703125" style="104" customWidth="1"/>
    <col min="3341" max="3341" width="17" style="104" customWidth="1"/>
    <col min="3342" max="3342" width="10.85546875" style="104" customWidth="1"/>
    <col min="3343" max="3343" width="13.7109375" style="104" customWidth="1"/>
    <col min="3344" max="3344" width="14.5703125" style="104" customWidth="1"/>
    <col min="3345" max="3345" width="17" style="104" customWidth="1"/>
    <col min="3346" max="3346" width="11.85546875" style="104" customWidth="1"/>
    <col min="3347" max="3347" width="13.7109375" style="104" customWidth="1"/>
    <col min="3348" max="3585" width="9.140625" style="104"/>
    <col min="3586" max="3586" width="3.5703125" style="104" customWidth="1"/>
    <col min="3587" max="3587" width="13.85546875" style="104" customWidth="1"/>
    <col min="3588" max="3588" width="12.28515625" style="104" bestFit="1" customWidth="1"/>
    <col min="3589" max="3589" width="10.5703125" style="104" customWidth="1"/>
    <col min="3590" max="3590" width="15.28515625" style="104" customWidth="1"/>
    <col min="3591" max="3591" width="14.5703125" style="104" customWidth="1"/>
    <col min="3592" max="3592" width="13.42578125" style="104" customWidth="1"/>
    <col min="3593" max="3593" width="15.140625" style="104" customWidth="1"/>
    <col min="3594" max="3594" width="9.28515625" style="104" customWidth="1"/>
    <col min="3595" max="3595" width="11.85546875" style="104" customWidth="1"/>
    <col min="3596" max="3596" width="14.5703125" style="104" customWidth="1"/>
    <col min="3597" max="3597" width="17" style="104" customWidth="1"/>
    <col min="3598" max="3598" width="10.85546875" style="104" customWidth="1"/>
    <col min="3599" max="3599" width="13.7109375" style="104" customWidth="1"/>
    <col min="3600" max="3600" width="14.5703125" style="104" customWidth="1"/>
    <col min="3601" max="3601" width="17" style="104" customWidth="1"/>
    <col min="3602" max="3602" width="11.85546875" style="104" customWidth="1"/>
    <col min="3603" max="3603" width="13.7109375" style="104" customWidth="1"/>
    <col min="3604" max="3841" width="9.140625" style="104"/>
    <col min="3842" max="3842" width="3.5703125" style="104" customWidth="1"/>
    <col min="3843" max="3843" width="13.85546875" style="104" customWidth="1"/>
    <col min="3844" max="3844" width="12.28515625" style="104" bestFit="1" customWidth="1"/>
    <col min="3845" max="3845" width="10.5703125" style="104" customWidth="1"/>
    <col min="3846" max="3846" width="15.28515625" style="104" customWidth="1"/>
    <col min="3847" max="3847" width="14.5703125" style="104" customWidth="1"/>
    <col min="3848" max="3848" width="13.42578125" style="104" customWidth="1"/>
    <col min="3849" max="3849" width="15.140625" style="104" customWidth="1"/>
    <col min="3850" max="3850" width="9.28515625" style="104" customWidth="1"/>
    <col min="3851" max="3851" width="11.85546875" style="104" customWidth="1"/>
    <col min="3852" max="3852" width="14.5703125" style="104" customWidth="1"/>
    <col min="3853" max="3853" width="17" style="104" customWidth="1"/>
    <col min="3854" max="3854" width="10.85546875" style="104" customWidth="1"/>
    <col min="3855" max="3855" width="13.7109375" style="104" customWidth="1"/>
    <col min="3856" max="3856" width="14.5703125" style="104" customWidth="1"/>
    <col min="3857" max="3857" width="17" style="104" customWidth="1"/>
    <col min="3858" max="3858" width="11.85546875" style="104" customWidth="1"/>
    <col min="3859" max="3859" width="13.7109375" style="104" customWidth="1"/>
    <col min="3860" max="4097" width="9.140625" style="104"/>
    <col min="4098" max="4098" width="3.5703125" style="104" customWidth="1"/>
    <col min="4099" max="4099" width="13.85546875" style="104" customWidth="1"/>
    <col min="4100" max="4100" width="12.28515625" style="104" bestFit="1" customWidth="1"/>
    <col min="4101" max="4101" width="10.5703125" style="104" customWidth="1"/>
    <col min="4102" max="4102" width="15.28515625" style="104" customWidth="1"/>
    <col min="4103" max="4103" width="14.5703125" style="104" customWidth="1"/>
    <col min="4104" max="4104" width="13.42578125" style="104" customWidth="1"/>
    <col min="4105" max="4105" width="15.140625" style="104" customWidth="1"/>
    <col min="4106" max="4106" width="9.28515625" style="104" customWidth="1"/>
    <col min="4107" max="4107" width="11.85546875" style="104" customWidth="1"/>
    <col min="4108" max="4108" width="14.5703125" style="104" customWidth="1"/>
    <col min="4109" max="4109" width="17" style="104" customWidth="1"/>
    <col min="4110" max="4110" width="10.85546875" style="104" customWidth="1"/>
    <col min="4111" max="4111" width="13.7109375" style="104" customWidth="1"/>
    <col min="4112" max="4112" width="14.5703125" style="104" customWidth="1"/>
    <col min="4113" max="4113" width="17" style="104" customWidth="1"/>
    <col min="4114" max="4114" width="11.85546875" style="104" customWidth="1"/>
    <col min="4115" max="4115" width="13.7109375" style="104" customWidth="1"/>
    <col min="4116" max="4353" width="9.140625" style="104"/>
    <col min="4354" max="4354" width="3.5703125" style="104" customWidth="1"/>
    <col min="4355" max="4355" width="13.85546875" style="104" customWidth="1"/>
    <col min="4356" max="4356" width="12.28515625" style="104" bestFit="1" customWidth="1"/>
    <col min="4357" max="4357" width="10.5703125" style="104" customWidth="1"/>
    <col min="4358" max="4358" width="15.28515625" style="104" customWidth="1"/>
    <col min="4359" max="4359" width="14.5703125" style="104" customWidth="1"/>
    <col min="4360" max="4360" width="13.42578125" style="104" customWidth="1"/>
    <col min="4361" max="4361" width="15.140625" style="104" customWidth="1"/>
    <col min="4362" max="4362" width="9.28515625" style="104" customWidth="1"/>
    <col min="4363" max="4363" width="11.85546875" style="104" customWidth="1"/>
    <col min="4364" max="4364" width="14.5703125" style="104" customWidth="1"/>
    <col min="4365" max="4365" width="17" style="104" customWidth="1"/>
    <col min="4366" max="4366" width="10.85546875" style="104" customWidth="1"/>
    <col min="4367" max="4367" width="13.7109375" style="104" customWidth="1"/>
    <col min="4368" max="4368" width="14.5703125" style="104" customWidth="1"/>
    <col min="4369" max="4369" width="17" style="104" customWidth="1"/>
    <col min="4370" max="4370" width="11.85546875" style="104" customWidth="1"/>
    <col min="4371" max="4371" width="13.7109375" style="104" customWidth="1"/>
    <col min="4372" max="4609" width="9.140625" style="104"/>
    <col min="4610" max="4610" width="3.5703125" style="104" customWidth="1"/>
    <col min="4611" max="4611" width="13.85546875" style="104" customWidth="1"/>
    <col min="4612" max="4612" width="12.28515625" style="104" bestFit="1" customWidth="1"/>
    <col min="4613" max="4613" width="10.5703125" style="104" customWidth="1"/>
    <col min="4614" max="4614" width="15.28515625" style="104" customWidth="1"/>
    <col min="4615" max="4615" width="14.5703125" style="104" customWidth="1"/>
    <col min="4616" max="4616" width="13.42578125" style="104" customWidth="1"/>
    <col min="4617" max="4617" width="15.140625" style="104" customWidth="1"/>
    <col min="4618" max="4618" width="9.28515625" style="104" customWidth="1"/>
    <col min="4619" max="4619" width="11.85546875" style="104" customWidth="1"/>
    <col min="4620" max="4620" width="14.5703125" style="104" customWidth="1"/>
    <col min="4621" max="4621" width="17" style="104" customWidth="1"/>
    <col min="4622" max="4622" width="10.85546875" style="104" customWidth="1"/>
    <col min="4623" max="4623" width="13.7109375" style="104" customWidth="1"/>
    <col min="4624" max="4624" width="14.5703125" style="104" customWidth="1"/>
    <col min="4625" max="4625" width="17" style="104" customWidth="1"/>
    <col min="4626" max="4626" width="11.85546875" style="104" customWidth="1"/>
    <col min="4627" max="4627" width="13.7109375" style="104" customWidth="1"/>
    <col min="4628" max="4865" width="9.140625" style="104"/>
    <col min="4866" max="4866" width="3.5703125" style="104" customWidth="1"/>
    <col min="4867" max="4867" width="13.85546875" style="104" customWidth="1"/>
    <col min="4868" max="4868" width="12.28515625" style="104" bestFit="1" customWidth="1"/>
    <col min="4869" max="4869" width="10.5703125" style="104" customWidth="1"/>
    <col min="4870" max="4870" width="15.28515625" style="104" customWidth="1"/>
    <col min="4871" max="4871" width="14.5703125" style="104" customWidth="1"/>
    <col min="4872" max="4872" width="13.42578125" style="104" customWidth="1"/>
    <col min="4873" max="4873" width="15.140625" style="104" customWidth="1"/>
    <col min="4874" max="4874" width="9.28515625" style="104" customWidth="1"/>
    <col min="4875" max="4875" width="11.85546875" style="104" customWidth="1"/>
    <col min="4876" max="4876" width="14.5703125" style="104" customWidth="1"/>
    <col min="4877" max="4877" width="17" style="104" customWidth="1"/>
    <col min="4878" max="4878" width="10.85546875" style="104" customWidth="1"/>
    <col min="4879" max="4879" width="13.7109375" style="104" customWidth="1"/>
    <col min="4880" max="4880" width="14.5703125" style="104" customWidth="1"/>
    <col min="4881" max="4881" width="17" style="104" customWidth="1"/>
    <col min="4882" max="4882" width="11.85546875" style="104" customWidth="1"/>
    <col min="4883" max="4883" width="13.7109375" style="104" customWidth="1"/>
    <col min="4884" max="5121" width="9.140625" style="104"/>
    <col min="5122" max="5122" width="3.5703125" style="104" customWidth="1"/>
    <col min="5123" max="5123" width="13.85546875" style="104" customWidth="1"/>
    <col min="5124" max="5124" width="12.28515625" style="104" bestFit="1" customWidth="1"/>
    <col min="5125" max="5125" width="10.5703125" style="104" customWidth="1"/>
    <col min="5126" max="5126" width="15.28515625" style="104" customWidth="1"/>
    <col min="5127" max="5127" width="14.5703125" style="104" customWidth="1"/>
    <col min="5128" max="5128" width="13.42578125" style="104" customWidth="1"/>
    <col min="5129" max="5129" width="15.140625" style="104" customWidth="1"/>
    <col min="5130" max="5130" width="9.28515625" style="104" customWidth="1"/>
    <col min="5131" max="5131" width="11.85546875" style="104" customWidth="1"/>
    <col min="5132" max="5132" width="14.5703125" style="104" customWidth="1"/>
    <col min="5133" max="5133" width="17" style="104" customWidth="1"/>
    <col min="5134" max="5134" width="10.85546875" style="104" customWidth="1"/>
    <col min="5135" max="5135" width="13.7109375" style="104" customWidth="1"/>
    <col min="5136" max="5136" width="14.5703125" style="104" customWidth="1"/>
    <col min="5137" max="5137" width="17" style="104" customWidth="1"/>
    <col min="5138" max="5138" width="11.85546875" style="104" customWidth="1"/>
    <col min="5139" max="5139" width="13.7109375" style="104" customWidth="1"/>
    <col min="5140" max="5377" width="9.140625" style="104"/>
    <col min="5378" max="5378" width="3.5703125" style="104" customWidth="1"/>
    <col min="5379" max="5379" width="13.85546875" style="104" customWidth="1"/>
    <col min="5380" max="5380" width="12.28515625" style="104" bestFit="1" customWidth="1"/>
    <col min="5381" max="5381" width="10.5703125" style="104" customWidth="1"/>
    <col min="5382" max="5382" width="15.28515625" style="104" customWidth="1"/>
    <col min="5383" max="5383" width="14.5703125" style="104" customWidth="1"/>
    <col min="5384" max="5384" width="13.42578125" style="104" customWidth="1"/>
    <col min="5385" max="5385" width="15.140625" style="104" customWidth="1"/>
    <col min="5386" max="5386" width="9.28515625" style="104" customWidth="1"/>
    <col min="5387" max="5387" width="11.85546875" style="104" customWidth="1"/>
    <col min="5388" max="5388" width="14.5703125" style="104" customWidth="1"/>
    <col min="5389" max="5389" width="17" style="104" customWidth="1"/>
    <col min="5390" max="5390" width="10.85546875" style="104" customWidth="1"/>
    <col min="5391" max="5391" width="13.7109375" style="104" customWidth="1"/>
    <col min="5392" max="5392" width="14.5703125" style="104" customWidth="1"/>
    <col min="5393" max="5393" width="17" style="104" customWidth="1"/>
    <col min="5394" max="5394" width="11.85546875" style="104" customWidth="1"/>
    <col min="5395" max="5395" width="13.7109375" style="104" customWidth="1"/>
    <col min="5396" max="5633" width="9.140625" style="104"/>
    <col min="5634" max="5634" width="3.5703125" style="104" customWidth="1"/>
    <col min="5635" max="5635" width="13.85546875" style="104" customWidth="1"/>
    <col min="5636" max="5636" width="12.28515625" style="104" bestFit="1" customWidth="1"/>
    <col min="5637" max="5637" width="10.5703125" style="104" customWidth="1"/>
    <col min="5638" max="5638" width="15.28515625" style="104" customWidth="1"/>
    <col min="5639" max="5639" width="14.5703125" style="104" customWidth="1"/>
    <col min="5640" max="5640" width="13.42578125" style="104" customWidth="1"/>
    <col min="5641" max="5641" width="15.140625" style="104" customWidth="1"/>
    <col min="5642" max="5642" width="9.28515625" style="104" customWidth="1"/>
    <col min="5643" max="5643" width="11.85546875" style="104" customWidth="1"/>
    <col min="5644" max="5644" width="14.5703125" style="104" customWidth="1"/>
    <col min="5645" max="5645" width="17" style="104" customWidth="1"/>
    <col min="5646" max="5646" width="10.85546875" style="104" customWidth="1"/>
    <col min="5647" max="5647" width="13.7109375" style="104" customWidth="1"/>
    <col min="5648" max="5648" width="14.5703125" style="104" customWidth="1"/>
    <col min="5649" max="5649" width="17" style="104" customWidth="1"/>
    <col min="5650" max="5650" width="11.85546875" style="104" customWidth="1"/>
    <col min="5651" max="5651" width="13.7109375" style="104" customWidth="1"/>
    <col min="5652" max="5889" width="9.140625" style="104"/>
    <col min="5890" max="5890" width="3.5703125" style="104" customWidth="1"/>
    <col min="5891" max="5891" width="13.85546875" style="104" customWidth="1"/>
    <col min="5892" max="5892" width="12.28515625" style="104" bestFit="1" customWidth="1"/>
    <col min="5893" max="5893" width="10.5703125" style="104" customWidth="1"/>
    <col min="5894" max="5894" width="15.28515625" style="104" customWidth="1"/>
    <col min="5895" max="5895" width="14.5703125" style="104" customWidth="1"/>
    <col min="5896" max="5896" width="13.42578125" style="104" customWidth="1"/>
    <col min="5897" max="5897" width="15.140625" style="104" customWidth="1"/>
    <col min="5898" max="5898" width="9.28515625" style="104" customWidth="1"/>
    <col min="5899" max="5899" width="11.85546875" style="104" customWidth="1"/>
    <col min="5900" max="5900" width="14.5703125" style="104" customWidth="1"/>
    <col min="5901" max="5901" width="17" style="104" customWidth="1"/>
    <col min="5902" max="5902" width="10.85546875" style="104" customWidth="1"/>
    <col min="5903" max="5903" width="13.7109375" style="104" customWidth="1"/>
    <col min="5904" max="5904" width="14.5703125" style="104" customWidth="1"/>
    <col min="5905" max="5905" width="17" style="104" customWidth="1"/>
    <col min="5906" max="5906" width="11.85546875" style="104" customWidth="1"/>
    <col min="5907" max="5907" width="13.7109375" style="104" customWidth="1"/>
    <col min="5908" max="6145" width="9.140625" style="104"/>
    <col min="6146" max="6146" width="3.5703125" style="104" customWidth="1"/>
    <col min="6147" max="6147" width="13.85546875" style="104" customWidth="1"/>
    <col min="6148" max="6148" width="12.28515625" style="104" bestFit="1" customWidth="1"/>
    <col min="6149" max="6149" width="10.5703125" style="104" customWidth="1"/>
    <col min="6150" max="6150" width="15.28515625" style="104" customWidth="1"/>
    <col min="6151" max="6151" width="14.5703125" style="104" customWidth="1"/>
    <col min="6152" max="6152" width="13.42578125" style="104" customWidth="1"/>
    <col min="6153" max="6153" width="15.140625" style="104" customWidth="1"/>
    <col min="6154" max="6154" width="9.28515625" style="104" customWidth="1"/>
    <col min="6155" max="6155" width="11.85546875" style="104" customWidth="1"/>
    <col min="6156" max="6156" width="14.5703125" style="104" customWidth="1"/>
    <col min="6157" max="6157" width="17" style="104" customWidth="1"/>
    <col min="6158" max="6158" width="10.85546875" style="104" customWidth="1"/>
    <col min="6159" max="6159" width="13.7109375" style="104" customWidth="1"/>
    <col min="6160" max="6160" width="14.5703125" style="104" customWidth="1"/>
    <col min="6161" max="6161" width="17" style="104" customWidth="1"/>
    <col min="6162" max="6162" width="11.85546875" style="104" customWidth="1"/>
    <col min="6163" max="6163" width="13.7109375" style="104" customWidth="1"/>
    <col min="6164" max="6401" width="9.140625" style="104"/>
    <col min="6402" max="6402" width="3.5703125" style="104" customWidth="1"/>
    <col min="6403" max="6403" width="13.85546875" style="104" customWidth="1"/>
    <col min="6404" max="6404" width="12.28515625" style="104" bestFit="1" customWidth="1"/>
    <col min="6405" max="6405" width="10.5703125" style="104" customWidth="1"/>
    <col min="6406" max="6406" width="15.28515625" style="104" customWidth="1"/>
    <col min="6407" max="6407" width="14.5703125" style="104" customWidth="1"/>
    <col min="6408" max="6408" width="13.42578125" style="104" customWidth="1"/>
    <col min="6409" max="6409" width="15.140625" style="104" customWidth="1"/>
    <col min="6410" max="6410" width="9.28515625" style="104" customWidth="1"/>
    <col min="6411" max="6411" width="11.85546875" style="104" customWidth="1"/>
    <col min="6412" max="6412" width="14.5703125" style="104" customWidth="1"/>
    <col min="6413" max="6413" width="17" style="104" customWidth="1"/>
    <col min="6414" max="6414" width="10.85546875" style="104" customWidth="1"/>
    <col min="6415" max="6415" width="13.7109375" style="104" customWidth="1"/>
    <col min="6416" max="6416" width="14.5703125" style="104" customWidth="1"/>
    <col min="6417" max="6417" width="17" style="104" customWidth="1"/>
    <col min="6418" max="6418" width="11.85546875" style="104" customWidth="1"/>
    <col min="6419" max="6419" width="13.7109375" style="104" customWidth="1"/>
    <col min="6420" max="6657" width="9.140625" style="104"/>
    <col min="6658" max="6658" width="3.5703125" style="104" customWidth="1"/>
    <col min="6659" max="6659" width="13.85546875" style="104" customWidth="1"/>
    <col min="6660" max="6660" width="12.28515625" style="104" bestFit="1" customWidth="1"/>
    <col min="6661" max="6661" width="10.5703125" style="104" customWidth="1"/>
    <col min="6662" max="6662" width="15.28515625" style="104" customWidth="1"/>
    <col min="6663" max="6663" width="14.5703125" style="104" customWidth="1"/>
    <col min="6664" max="6664" width="13.42578125" style="104" customWidth="1"/>
    <col min="6665" max="6665" width="15.140625" style="104" customWidth="1"/>
    <col min="6666" max="6666" width="9.28515625" style="104" customWidth="1"/>
    <col min="6667" max="6667" width="11.85546875" style="104" customWidth="1"/>
    <col min="6668" max="6668" width="14.5703125" style="104" customWidth="1"/>
    <col min="6669" max="6669" width="17" style="104" customWidth="1"/>
    <col min="6670" max="6670" width="10.85546875" style="104" customWidth="1"/>
    <col min="6671" max="6671" width="13.7109375" style="104" customWidth="1"/>
    <col min="6672" max="6672" width="14.5703125" style="104" customWidth="1"/>
    <col min="6673" max="6673" width="17" style="104" customWidth="1"/>
    <col min="6674" max="6674" width="11.85546875" style="104" customWidth="1"/>
    <col min="6675" max="6675" width="13.7109375" style="104" customWidth="1"/>
    <col min="6676" max="6913" width="9.140625" style="104"/>
    <col min="6914" max="6914" width="3.5703125" style="104" customWidth="1"/>
    <col min="6915" max="6915" width="13.85546875" style="104" customWidth="1"/>
    <col min="6916" max="6916" width="12.28515625" style="104" bestFit="1" customWidth="1"/>
    <col min="6917" max="6917" width="10.5703125" style="104" customWidth="1"/>
    <col min="6918" max="6918" width="15.28515625" style="104" customWidth="1"/>
    <col min="6919" max="6919" width="14.5703125" style="104" customWidth="1"/>
    <col min="6920" max="6920" width="13.42578125" style="104" customWidth="1"/>
    <col min="6921" max="6921" width="15.140625" style="104" customWidth="1"/>
    <col min="6922" max="6922" width="9.28515625" style="104" customWidth="1"/>
    <col min="6923" max="6923" width="11.85546875" style="104" customWidth="1"/>
    <col min="6924" max="6924" width="14.5703125" style="104" customWidth="1"/>
    <col min="6925" max="6925" width="17" style="104" customWidth="1"/>
    <col min="6926" max="6926" width="10.85546875" style="104" customWidth="1"/>
    <col min="6927" max="6927" width="13.7109375" style="104" customWidth="1"/>
    <col min="6928" max="6928" width="14.5703125" style="104" customWidth="1"/>
    <col min="6929" max="6929" width="17" style="104" customWidth="1"/>
    <col min="6930" max="6930" width="11.85546875" style="104" customWidth="1"/>
    <col min="6931" max="6931" width="13.7109375" style="104" customWidth="1"/>
    <col min="6932" max="7169" width="9.140625" style="104"/>
    <col min="7170" max="7170" width="3.5703125" style="104" customWidth="1"/>
    <col min="7171" max="7171" width="13.85546875" style="104" customWidth="1"/>
    <col min="7172" max="7172" width="12.28515625" style="104" bestFit="1" customWidth="1"/>
    <col min="7173" max="7173" width="10.5703125" style="104" customWidth="1"/>
    <col min="7174" max="7174" width="15.28515625" style="104" customWidth="1"/>
    <col min="7175" max="7175" width="14.5703125" style="104" customWidth="1"/>
    <col min="7176" max="7176" width="13.42578125" style="104" customWidth="1"/>
    <col min="7177" max="7177" width="15.140625" style="104" customWidth="1"/>
    <col min="7178" max="7178" width="9.28515625" style="104" customWidth="1"/>
    <col min="7179" max="7179" width="11.85546875" style="104" customWidth="1"/>
    <col min="7180" max="7180" width="14.5703125" style="104" customWidth="1"/>
    <col min="7181" max="7181" width="17" style="104" customWidth="1"/>
    <col min="7182" max="7182" width="10.85546875" style="104" customWidth="1"/>
    <col min="7183" max="7183" width="13.7109375" style="104" customWidth="1"/>
    <col min="7184" max="7184" width="14.5703125" style="104" customWidth="1"/>
    <col min="7185" max="7185" width="17" style="104" customWidth="1"/>
    <col min="7186" max="7186" width="11.85546875" style="104" customWidth="1"/>
    <col min="7187" max="7187" width="13.7109375" style="104" customWidth="1"/>
    <col min="7188" max="7425" width="9.140625" style="104"/>
    <col min="7426" max="7426" width="3.5703125" style="104" customWidth="1"/>
    <col min="7427" max="7427" width="13.85546875" style="104" customWidth="1"/>
    <col min="7428" max="7428" width="12.28515625" style="104" bestFit="1" customWidth="1"/>
    <col min="7429" max="7429" width="10.5703125" style="104" customWidth="1"/>
    <col min="7430" max="7430" width="15.28515625" style="104" customWidth="1"/>
    <col min="7431" max="7431" width="14.5703125" style="104" customWidth="1"/>
    <col min="7432" max="7432" width="13.42578125" style="104" customWidth="1"/>
    <col min="7433" max="7433" width="15.140625" style="104" customWidth="1"/>
    <col min="7434" max="7434" width="9.28515625" style="104" customWidth="1"/>
    <col min="7435" max="7435" width="11.85546875" style="104" customWidth="1"/>
    <col min="7436" max="7436" width="14.5703125" style="104" customWidth="1"/>
    <col min="7437" max="7437" width="17" style="104" customWidth="1"/>
    <col min="7438" max="7438" width="10.85546875" style="104" customWidth="1"/>
    <col min="7439" max="7439" width="13.7109375" style="104" customWidth="1"/>
    <col min="7440" max="7440" width="14.5703125" style="104" customWidth="1"/>
    <col min="7441" max="7441" width="17" style="104" customWidth="1"/>
    <col min="7442" max="7442" width="11.85546875" style="104" customWidth="1"/>
    <col min="7443" max="7443" width="13.7109375" style="104" customWidth="1"/>
    <col min="7444" max="7681" width="9.140625" style="104"/>
    <col min="7682" max="7682" width="3.5703125" style="104" customWidth="1"/>
    <col min="7683" max="7683" width="13.85546875" style="104" customWidth="1"/>
    <col min="7684" max="7684" width="12.28515625" style="104" bestFit="1" customWidth="1"/>
    <col min="7685" max="7685" width="10.5703125" style="104" customWidth="1"/>
    <col min="7686" max="7686" width="15.28515625" style="104" customWidth="1"/>
    <col min="7687" max="7687" width="14.5703125" style="104" customWidth="1"/>
    <col min="7688" max="7688" width="13.42578125" style="104" customWidth="1"/>
    <col min="7689" max="7689" width="15.140625" style="104" customWidth="1"/>
    <col min="7690" max="7690" width="9.28515625" style="104" customWidth="1"/>
    <col min="7691" max="7691" width="11.85546875" style="104" customWidth="1"/>
    <col min="7692" max="7692" width="14.5703125" style="104" customWidth="1"/>
    <col min="7693" max="7693" width="17" style="104" customWidth="1"/>
    <col min="7694" max="7694" width="10.85546875" style="104" customWidth="1"/>
    <col min="7695" max="7695" width="13.7109375" style="104" customWidth="1"/>
    <col min="7696" max="7696" width="14.5703125" style="104" customWidth="1"/>
    <col min="7697" max="7697" width="17" style="104" customWidth="1"/>
    <col min="7698" max="7698" width="11.85546875" style="104" customWidth="1"/>
    <col min="7699" max="7699" width="13.7109375" style="104" customWidth="1"/>
    <col min="7700" max="7937" width="9.140625" style="104"/>
    <col min="7938" max="7938" width="3.5703125" style="104" customWidth="1"/>
    <col min="7939" max="7939" width="13.85546875" style="104" customWidth="1"/>
    <col min="7940" max="7940" width="12.28515625" style="104" bestFit="1" customWidth="1"/>
    <col min="7941" max="7941" width="10.5703125" style="104" customWidth="1"/>
    <col min="7942" max="7942" width="15.28515625" style="104" customWidth="1"/>
    <col min="7943" max="7943" width="14.5703125" style="104" customWidth="1"/>
    <col min="7944" max="7944" width="13.42578125" style="104" customWidth="1"/>
    <col min="7945" max="7945" width="15.140625" style="104" customWidth="1"/>
    <col min="7946" max="7946" width="9.28515625" style="104" customWidth="1"/>
    <col min="7947" max="7947" width="11.85546875" style="104" customWidth="1"/>
    <col min="7948" max="7948" width="14.5703125" style="104" customWidth="1"/>
    <col min="7949" max="7949" width="17" style="104" customWidth="1"/>
    <col min="7950" max="7950" width="10.85546875" style="104" customWidth="1"/>
    <col min="7951" max="7951" width="13.7109375" style="104" customWidth="1"/>
    <col min="7952" max="7952" width="14.5703125" style="104" customWidth="1"/>
    <col min="7953" max="7953" width="17" style="104" customWidth="1"/>
    <col min="7954" max="7954" width="11.85546875" style="104" customWidth="1"/>
    <col min="7955" max="7955" width="13.7109375" style="104" customWidth="1"/>
    <col min="7956" max="8193" width="9.140625" style="104"/>
    <col min="8194" max="8194" width="3.5703125" style="104" customWidth="1"/>
    <col min="8195" max="8195" width="13.85546875" style="104" customWidth="1"/>
    <col min="8196" max="8196" width="12.28515625" style="104" bestFit="1" customWidth="1"/>
    <col min="8197" max="8197" width="10.5703125" style="104" customWidth="1"/>
    <col min="8198" max="8198" width="15.28515625" style="104" customWidth="1"/>
    <col min="8199" max="8199" width="14.5703125" style="104" customWidth="1"/>
    <col min="8200" max="8200" width="13.42578125" style="104" customWidth="1"/>
    <col min="8201" max="8201" width="15.140625" style="104" customWidth="1"/>
    <col min="8202" max="8202" width="9.28515625" style="104" customWidth="1"/>
    <col min="8203" max="8203" width="11.85546875" style="104" customWidth="1"/>
    <col min="8204" max="8204" width="14.5703125" style="104" customWidth="1"/>
    <col min="8205" max="8205" width="17" style="104" customWidth="1"/>
    <col min="8206" max="8206" width="10.85546875" style="104" customWidth="1"/>
    <col min="8207" max="8207" width="13.7109375" style="104" customWidth="1"/>
    <col min="8208" max="8208" width="14.5703125" style="104" customWidth="1"/>
    <col min="8209" max="8209" width="17" style="104" customWidth="1"/>
    <col min="8210" max="8210" width="11.85546875" style="104" customWidth="1"/>
    <col min="8211" max="8211" width="13.7109375" style="104" customWidth="1"/>
    <col min="8212" max="8449" width="9.140625" style="104"/>
    <col min="8450" max="8450" width="3.5703125" style="104" customWidth="1"/>
    <col min="8451" max="8451" width="13.85546875" style="104" customWidth="1"/>
    <col min="8452" max="8452" width="12.28515625" style="104" bestFit="1" customWidth="1"/>
    <col min="8453" max="8453" width="10.5703125" style="104" customWidth="1"/>
    <col min="8454" max="8454" width="15.28515625" style="104" customWidth="1"/>
    <col min="8455" max="8455" width="14.5703125" style="104" customWidth="1"/>
    <col min="8456" max="8456" width="13.42578125" style="104" customWidth="1"/>
    <col min="8457" max="8457" width="15.140625" style="104" customWidth="1"/>
    <col min="8458" max="8458" width="9.28515625" style="104" customWidth="1"/>
    <col min="8459" max="8459" width="11.85546875" style="104" customWidth="1"/>
    <col min="8460" max="8460" width="14.5703125" style="104" customWidth="1"/>
    <col min="8461" max="8461" width="17" style="104" customWidth="1"/>
    <col min="8462" max="8462" width="10.85546875" style="104" customWidth="1"/>
    <col min="8463" max="8463" width="13.7109375" style="104" customWidth="1"/>
    <col min="8464" max="8464" width="14.5703125" style="104" customWidth="1"/>
    <col min="8465" max="8465" width="17" style="104" customWidth="1"/>
    <col min="8466" max="8466" width="11.85546875" style="104" customWidth="1"/>
    <col min="8467" max="8467" width="13.7109375" style="104" customWidth="1"/>
    <col min="8468" max="8705" width="9.140625" style="104"/>
    <col min="8706" max="8706" width="3.5703125" style="104" customWidth="1"/>
    <col min="8707" max="8707" width="13.85546875" style="104" customWidth="1"/>
    <col min="8708" max="8708" width="12.28515625" style="104" bestFit="1" customWidth="1"/>
    <col min="8709" max="8709" width="10.5703125" style="104" customWidth="1"/>
    <col min="8710" max="8710" width="15.28515625" style="104" customWidth="1"/>
    <col min="8711" max="8711" width="14.5703125" style="104" customWidth="1"/>
    <col min="8712" max="8712" width="13.42578125" style="104" customWidth="1"/>
    <col min="8713" max="8713" width="15.140625" style="104" customWidth="1"/>
    <col min="8714" max="8714" width="9.28515625" style="104" customWidth="1"/>
    <col min="8715" max="8715" width="11.85546875" style="104" customWidth="1"/>
    <col min="8716" max="8716" width="14.5703125" style="104" customWidth="1"/>
    <col min="8717" max="8717" width="17" style="104" customWidth="1"/>
    <col min="8718" max="8718" width="10.85546875" style="104" customWidth="1"/>
    <col min="8719" max="8719" width="13.7109375" style="104" customWidth="1"/>
    <col min="8720" max="8720" width="14.5703125" style="104" customWidth="1"/>
    <col min="8721" max="8721" width="17" style="104" customWidth="1"/>
    <col min="8722" max="8722" width="11.85546875" style="104" customWidth="1"/>
    <col min="8723" max="8723" width="13.7109375" style="104" customWidth="1"/>
    <col min="8724" max="8961" width="9.140625" style="104"/>
    <col min="8962" max="8962" width="3.5703125" style="104" customWidth="1"/>
    <col min="8963" max="8963" width="13.85546875" style="104" customWidth="1"/>
    <col min="8964" max="8964" width="12.28515625" style="104" bestFit="1" customWidth="1"/>
    <col min="8965" max="8965" width="10.5703125" style="104" customWidth="1"/>
    <col min="8966" max="8966" width="15.28515625" style="104" customWidth="1"/>
    <col min="8967" max="8967" width="14.5703125" style="104" customWidth="1"/>
    <col min="8968" max="8968" width="13.42578125" style="104" customWidth="1"/>
    <col min="8969" max="8969" width="15.140625" style="104" customWidth="1"/>
    <col min="8970" max="8970" width="9.28515625" style="104" customWidth="1"/>
    <col min="8971" max="8971" width="11.85546875" style="104" customWidth="1"/>
    <col min="8972" max="8972" width="14.5703125" style="104" customWidth="1"/>
    <col min="8973" max="8973" width="17" style="104" customWidth="1"/>
    <col min="8974" max="8974" width="10.85546875" style="104" customWidth="1"/>
    <col min="8975" max="8975" width="13.7109375" style="104" customWidth="1"/>
    <col min="8976" max="8976" width="14.5703125" style="104" customWidth="1"/>
    <col min="8977" max="8977" width="17" style="104" customWidth="1"/>
    <col min="8978" max="8978" width="11.85546875" style="104" customWidth="1"/>
    <col min="8979" max="8979" width="13.7109375" style="104" customWidth="1"/>
    <col min="8980" max="9217" width="9.140625" style="104"/>
    <col min="9218" max="9218" width="3.5703125" style="104" customWidth="1"/>
    <col min="9219" max="9219" width="13.85546875" style="104" customWidth="1"/>
    <col min="9220" max="9220" width="12.28515625" style="104" bestFit="1" customWidth="1"/>
    <col min="9221" max="9221" width="10.5703125" style="104" customWidth="1"/>
    <col min="9222" max="9222" width="15.28515625" style="104" customWidth="1"/>
    <col min="9223" max="9223" width="14.5703125" style="104" customWidth="1"/>
    <col min="9224" max="9224" width="13.42578125" style="104" customWidth="1"/>
    <col min="9225" max="9225" width="15.140625" style="104" customWidth="1"/>
    <col min="9226" max="9226" width="9.28515625" style="104" customWidth="1"/>
    <col min="9227" max="9227" width="11.85546875" style="104" customWidth="1"/>
    <col min="9228" max="9228" width="14.5703125" style="104" customWidth="1"/>
    <col min="9229" max="9229" width="17" style="104" customWidth="1"/>
    <col min="9230" max="9230" width="10.85546875" style="104" customWidth="1"/>
    <col min="9231" max="9231" width="13.7109375" style="104" customWidth="1"/>
    <col min="9232" max="9232" width="14.5703125" style="104" customWidth="1"/>
    <col min="9233" max="9233" width="17" style="104" customWidth="1"/>
    <col min="9234" max="9234" width="11.85546875" style="104" customWidth="1"/>
    <col min="9235" max="9235" width="13.7109375" style="104" customWidth="1"/>
    <col min="9236" max="9473" width="9.140625" style="104"/>
    <col min="9474" max="9474" width="3.5703125" style="104" customWidth="1"/>
    <col min="9475" max="9475" width="13.85546875" style="104" customWidth="1"/>
    <col min="9476" max="9476" width="12.28515625" style="104" bestFit="1" customWidth="1"/>
    <col min="9477" max="9477" width="10.5703125" style="104" customWidth="1"/>
    <col min="9478" max="9478" width="15.28515625" style="104" customWidth="1"/>
    <col min="9479" max="9479" width="14.5703125" style="104" customWidth="1"/>
    <col min="9480" max="9480" width="13.42578125" style="104" customWidth="1"/>
    <col min="9481" max="9481" width="15.140625" style="104" customWidth="1"/>
    <col min="9482" max="9482" width="9.28515625" style="104" customWidth="1"/>
    <col min="9483" max="9483" width="11.85546875" style="104" customWidth="1"/>
    <col min="9484" max="9484" width="14.5703125" style="104" customWidth="1"/>
    <col min="9485" max="9485" width="17" style="104" customWidth="1"/>
    <col min="9486" max="9486" width="10.85546875" style="104" customWidth="1"/>
    <col min="9487" max="9487" width="13.7109375" style="104" customWidth="1"/>
    <col min="9488" max="9488" width="14.5703125" style="104" customWidth="1"/>
    <col min="9489" max="9489" width="17" style="104" customWidth="1"/>
    <col min="9490" max="9490" width="11.85546875" style="104" customWidth="1"/>
    <col min="9491" max="9491" width="13.7109375" style="104" customWidth="1"/>
    <col min="9492" max="9729" width="9.140625" style="104"/>
    <col min="9730" max="9730" width="3.5703125" style="104" customWidth="1"/>
    <col min="9731" max="9731" width="13.85546875" style="104" customWidth="1"/>
    <col min="9732" max="9732" width="12.28515625" style="104" bestFit="1" customWidth="1"/>
    <col min="9733" max="9733" width="10.5703125" style="104" customWidth="1"/>
    <col min="9734" max="9734" width="15.28515625" style="104" customWidth="1"/>
    <col min="9735" max="9735" width="14.5703125" style="104" customWidth="1"/>
    <col min="9736" max="9736" width="13.42578125" style="104" customWidth="1"/>
    <col min="9737" max="9737" width="15.140625" style="104" customWidth="1"/>
    <col min="9738" max="9738" width="9.28515625" style="104" customWidth="1"/>
    <col min="9739" max="9739" width="11.85546875" style="104" customWidth="1"/>
    <col min="9740" max="9740" width="14.5703125" style="104" customWidth="1"/>
    <col min="9741" max="9741" width="17" style="104" customWidth="1"/>
    <col min="9742" max="9742" width="10.85546875" style="104" customWidth="1"/>
    <col min="9743" max="9743" width="13.7109375" style="104" customWidth="1"/>
    <col min="9744" max="9744" width="14.5703125" style="104" customWidth="1"/>
    <col min="9745" max="9745" width="17" style="104" customWidth="1"/>
    <col min="9746" max="9746" width="11.85546875" style="104" customWidth="1"/>
    <col min="9747" max="9747" width="13.7109375" style="104" customWidth="1"/>
    <col min="9748" max="9985" width="9.140625" style="104"/>
    <col min="9986" max="9986" width="3.5703125" style="104" customWidth="1"/>
    <col min="9987" max="9987" width="13.85546875" style="104" customWidth="1"/>
    <col min="9988" max="9988" width="12.28515625" style="104" bestFit="1" customWidth="1"/>
    <col min="9989" max="9989" width="10.5703125" style="104" customWidth="1"/>
    <col min="9990" max="9990" width="15.28515625" style="104" customWidth="1"/>
    <col min="9991" max="9991" width="14.5703125" style="104" customWidth="1"/>
    <col min="9992" max="9992" width="13.42578125" style="104" customWidth="1"/>
    <col min="9993" max="9993" width="15.140625" style="104" customWidth="1"/>
    <col min="9994" max="9994" width="9.28515625" style="104" customWidth="1"/>
    <col min="9995" max="9995" width="11.85546875" style="104" customWidth="1"/>
    <col min="9996" max="9996" width="14.5703125" style="104" customWidth="1"/>
    <col min="9997" max="9997" width="17" style="104" customWidth="1"/>
    <col min="9998" max="9998" width="10.85546875" style="104" customWidth="1"/>
    <col min="9999" max="9999" width="13.7109375" style="104" customWidth="1"/>
    <col min="10000" max="10000" width="14.5703125" style="104" customWidth="1"/>
    <col min="10001" max="10001" width="17" style="104" customWidth="1"/>
    <col min="10002" max="10002" width="11.85546875" style="104" customWidth="1"/>
    <col min="10003" max="10003" width="13.7109375" style="104" customWidth="1"/>
    <col min="10004" max="10241" width="9.140625" style="104"/>
    <col min="10242" max="10242" width="3.5703125" style="104" customWidth="1"/>
    <col min="10243" max="10243" width="13.85546875" style="104" customWidth="1"/>
    <col min="10244" max="10244" width="12.28515625" style="104" bestFit="1" customWidth="1"/>
    <col min="10245" max="10245" width="10.5703125" style="104" customWidth="1"/>
    <col min="10246" max="10246" width="15.28515625" style="104" customWidth="1"/>
    <col min="10247" max="10247" width="14.5703125" style="104" customWidth="1"/>
    <col min="10248" max="10248" width="13.42578125" style="104" customWidth="1"/>
    <col min="10249" max="10249" width="15.140625" style="104" customWidth="1"/>
    <col min="10250" max="10250" width="9.28515625" style="104" customWidth="1"/>
    <col min="10251" max="10251" width="11.85546875" style="104" customWidth="1"/>
    <col min="10252" max="10252" width="14.5703125" style="104" customWidth="1"/>
    <col min="10253" max="10253" width="17" style="104" customWidth="1"/>
    <col min="10254" max="10254" width="10.85546875" style="104" customWidth="1"/>
    <col min="10255" max="10255" width="13.7109375" style="104" customWidth="1"/>
    <col min="10256" max="10256" width="14.5703125" style="104" customWidth="1"/>
    <col min="10257" max="10257" width="17" style="104" customWidth="1"/>
    <col min="10258" max="10258" width="11.85546875" style="104" customWidth="1"/>
    <col min="10259" max="10259" width="13.7109375" style="104" customWidth="1"/>
    <col min="10260" max="10497" width="9.140625" style="104"/>
    <col min="10498" max="10498" width="3.5703125" style="104" customWidth="1"/>
    <col min="10499" max="10499" width="13.85546875" style="104" customWidth="1"/>
    <col min="10500" max="10500" width="12.28515625" style="104" bestFit="1" customWidth="1"/>
    <col min="10501" max="10501" width="10.5703125" style="104" customWidth="1"/>
    <col min="10502" max="10502" width="15.28515625" style="104" customWidth="1"/>
    <col min="10503" max="10503" width="14.5703125" style="104" customWidth="1"/>
    <col min="10504" max="10504" width="13.42578125" style="104" customWidth="1"/>
    <col min="10505" max="10505" width="15.140625" style="104" customWidth="1"/>
    <col min="10506" max="10506" width="9.28515625" style="104" customWidth="1"/>
    <col min="10507" max="10507" width="11.85546875" style="104" customWidth="1"/>
    <col min="10508" max="10508" width="14.5703125" style="104" customWidth="1"/>
    <col min="10509" max="10509" width="17" style="104" customWidth="1"/>
    <col min="10510" max="10510" width="10.85546875" style="104" customWidth="1"/>
    <col min="10511" max="10511" width="13.7109375" style="104" customWidth="1"/>
    <col min="10512" max="10512" width="14.5703125" style="104" customWidth="1"/>
    <col min="10513" max="10513" width="17" style="104" customWidth="1"/>
    <col min="10514" max="10514" width="11.85546875" style="104" customWidth="1"/>
    <col min="10515" max="10515" width="13.7109375" style="104" customWidth="1"/>
    <col min="10516" max="10753" width="9.140625" style="104"/>
    <col min="10754" max="10754" width="3.5703125" style="104" customWidth="1"/>
    <col min="10755" max="10755" width="13.85546875" style="104" customWidth="1"/>
    <col min="10756" max="10756" width="12.28515625" style="104" bestFit="1" customWidth="1"/>
    <col min="10757" max="10757" width="10.5703125" style="104" customWidth="1"/>
    <col min="10758" max="10758" width="15.28515625" style="104" customWidth="1"/>
    <col min="10759" max="10759" width="14.5703125" style="104" customWidth="1"/>
    <col min="10760" max="10760" width="13.42578125" style="104" customWidth="1"/>
    <col min="10761" max="10761" width="15.140625" style="104" customWidth="1"/>
    <col min="10762" max="10762" width="9.28515625" style="104" customWidth="1"/>
    <col min="10763" max="10763" width="11.85546875" style="104" customWidth="1"/>
    <col min="10764" max="10764" width="14.5703125" style="104" customWidth="1"/>
    <col min="10765" max="10765" width="17" style="104" customWidth="1"/>
    <col min="10766" max="10766" width="10.85546875" style="104" customWidth="1"/>
    <col min="10767" max="10767" width="13.7109375" style="104" customWidth="1"/>
    <col min="10768" max="10768" width="14.5703125" style="104" customWidth="1"/>
    <col min="10769" max="10769" width="17" style="104" customWidth="1"/>
    <col min="10770" max="10770" width="11.85546875" style="104" customWidth="1"/>
    <col min="10771" max="10771" width="13.7109375" style="104" customWidth="1"/>
    <col min="10772" max="11009" width="9.140625" style="104"/>
    <col min="11010" max="11010" width="3.5703125" style="104" customWidth="1"/>
    <col min="11011" max="11011" width="13.85546875" style="104" customWidth="1"/>
    <col min="11012" max="11012" width="12.28515625" style="104" bestFit="1" customWidth="1"/>
    <col min="11013" max="11013" width="10.5703125" style="104" customWidth="1"/>
    <col min="11014" max="11014" width="15.28515625" style="104" customWidth="1"/>
    <col min="11015" max="11015" width="14.5703125" style="104" customWidth="1"/>
    <col min="11016" max="11016" width="13.42578125" style="104" customWidth="1"/>
    <col min="11017" max="11017" width="15.140625" style="104" customWidth="1"/>
    <col min="11018" max="11018" width="9.28515625" style="104" customWidth="1"/>
    <col min="11019" max="11019" width="11.85546875" style="104" customWidth="1"/>
    <col min="11020" max="11020" width="14.5703125" style="104" customWidth="1"/>
    <col min="11021" max="11021" width="17" style="104" customWidth="1"/>
    <col min="11022" max="11022" width="10.85546875" style="104" customWidth="1"/>
    <col min="11023" max="11023" width="13.7109375" style="104" customWidth="1"/>
    <col min="11024" max="11024" width="14.5703125" style="104" customWidth="1"/>
    <col min="11025" max="11025" width="17" style="104" customWidth="1"/>
    <col min="11026" max="11026" width="11.85546875" style="104" customWidth="1"/>
    <col min="11027" max="11027" width="13.7109375" style="104" customWidth="1"/>
    <col min="11028" max="11265" width="9.140625" style="104"/>
    <col min="11266" max="11266" width="3.5703125" style="104" customWidth="1"/>
    <col min="11267" max="11267" width="13.85546875" style="104" customWidth="1"/>
    <col min="11268" max="11268" width="12.28515625" style="104" bestFit="1" customWidth="1"/>
    <col min="11269" max="11269" width="10.5703125" style="104" customWidth="1"/>
    <col min="11270" max="11270" width="15.28515625" style="104" customWidth="1"/>
    <col min="11271" max="11271" width="14.5703125" style="104" customWidth="1"/>
    <col min="11272" max="11272" width="13.42578125" style="104" customWidth="1"/>
    <col min="11273" max="11273" width="15.140625" style="104" customWidth="1"/>
    <col min="11274" max="11274" width="9.28515625" style="104" customWidth="1"/>
    <col min="11275" max="11275" width="11.85546875" style="104" customWidth="1"/>
    <col min="11276" max="11276" width="14.5703125" style="104" customWidth="1"/>
    <col min="11277" max="11277" width="17" style="104" customWidth="1"/>
    <col min="11278" max="11278" width="10.85546875" style="104" customWidth="1"/>
    <col min="11279" max="11279" width="13.7109375" style="104" customWidth="1"/>
    <col min="11280" max="11280" width="14.5703125" style="104" customWidth="1"/>
    <col min="11281" max="11281" width="17" style="104" customWidth="1"/>
    <col min="11282" max="11282" width="11.85546875" style="104" customWidth="1"/>
    <col min="11283" max="11283" width="13.7109375" style="104" customWidth="1"/>
    <col min="11284" max="11521" width="9.140625" style="104"/>
    <col min="11522" max="11522" width="3.5703125" style="104" customWidth="1"/>
    <col min="11523" max="11523" width="13.85546875" style="104" customWidth="1"/>
    <col min="11524" max="11524" width="12.28515625" style="104" bestFit="1" customWidth="1"/>
    <col min="11525" max="11525" width="10.5703125" style="104" customWidth="1"/>
    <col min="11526" max="11526" width="15.28515625" style="104" customWidth="1"/>
    <col min="11527" max="11527" width="14.5703125" style="104" customWidth="1"/>
    <col min="11528" max="11528" width="13.42578125" style="104" customWidth="1"/>
    <col min="11529" max="11529" width="15.140625" style="104" customWidth="1"/>
    <col min="11530" max="11530" width="9.28515625" style="104" customWidth="1"/>
    <col min="11531" max="11531" width="11.85546875" style="104" customWidth="1"/>
    <col min="11532" max="11532" width="14.5703125" style="104" customWidth="1"/>
    <col min="11533" max="11533" width="17" style="104" customWidth="1"/>
    <col min="11534" max="11534" width="10.85546875" style="104" customWidth="1"/>
    <col min="11535" max="11535" width="13.7109375" style="104" customWidth="1"/>
    <col min="11536" max="11536" width="14.5703125" style="104" customWidth="1"/>
    <col min="11537" max="11537" width="17" style="104" customWidth="1"/>
    <col min="11538" max="11538" width="11.85546875" style="104" customWidth="1"/>
    <col min="11539" max="11539" width="13.7109375" style="104" customWidth="1"/>
    <col min="11540" max="11777" width="9.140625" style="104"/>
    <col min="11778" max="11778" width="3.5703125" style="104" customWidth="1"/>
    <col min="11779" max="11779" width="13.85546875" style="104" customWidth="1"/>
    <col min="11780" max="11780" width="12.28515625" style="104" bestFit="1" customWidth="1"/>
    <col min="11781" max="11781" width="10.5703125" style="104" customWidth="1"/>
    <col min="11782" max="11782" width="15.28515625" style="104" customWidth="1"/>
    <col min="11783" max="11783" width="14.5703125" style="104" customWidth="1"/>
    <col min="11784" max="11784" width="13.42578125" style="104" customWidth="1"/>
    <col min="11785" max="11785" width="15.140625" style="104" customWidth="1"/>
    <col min="11786" max="11786" width="9.28515625" style="104" customWidth="1"/>
    <col min="11787" max="11787" width="11.85546875" style="104" customWidth="1"/>
    <col min="11788" max="11788" width="14.5703125" style="104" customWidth="1"/>
    <col min="11789" max="11789" width="17" style="104" customWidth="1"/>
    <col min="11790" max="11790" width="10.85546875" style="104" customWidth="1"/>
    <col min="11791" max="11791" width="13.7109375" style="104" customWidth="1"/>
    <col min="11792" max="11792" width="14.5703125" style="104" customWidth="1"/>
    <col min="11793" max="11793" width="17" style="104" customWidth="1"/>
    <col min="11794" max="11794" width="11.85546875" style="104" customWidth="1"/>
    <col min="11795" max="11795" width="13.7109375" style="104" customWidth="1"/>
    <col min="11796" max="12033" width="9.140625" style="104"/>
    <col min="12034" max="12034" width="3.5703125" style="104" customWidth="1"/>
    <col min="12035" max="12035" width="13.85546875" style="104" customWidth="1"/>
    <col min="12036" max="12036" width="12.28515625" style="104" bestFit="1" customWidth="1"/>
    <col min="12037" max="12037" width="10.5703125" style="104" customWidth="1"/>
    <col min="12038" max="12038" width="15.28515625" style="104" customWidth="1"/>
    <col min="12039" max="12039" width="14.5703125" style="104" customWidth="1"/>
    <col min="12040" max="12040" width="13.42578125" style="104" customWidth="1"/>
    <col min="12041" max="12041" width="15.140625" style="104" customWidth="1"/>
    <col min="12042" max="12042" width="9.28515625" style="104" customWidth="1"/>
    <col min="12043" max="12043" width="11.85546875" style="104" customWidth="1"/>
    <col min="12044" max="12044" width="14.5703125" style="104" customWidth="1"/>
    <col min="12045" max="12045" width="17" style="104" customWidth="1"/>
    <col min="12046" max="12046" width="10.85546875" style="104" customWidth="1"/>
    <col min="12047" max="12047" width="13.7109375" style="104" customWidth="1"/>
    <col min="12048" max="12048" width="14.5703125" style="104" customWidth="1"/>
    <col min="12049" max="12049" width="17" style="104" customWidth="1"/>
    <col min="12050" max="12050" width="11.85546875" style="104" customWidth="1"/>
    <col min="12051" max="12051" width="13.7109375" style="104" customWidth="1"/>
    <col min="12052" max="12289" width="9.140625" style="104"/>
    <col min="12290" max="12290" width="3.5703125" style="104" customWidth="1"/>
    <col min="12291" max="12291" width="13.85546875" style="104" customWidth="1"/>
    <col min="12292" max="12292" width="12.28515625" style="104" bestFit="1" customWidth="1"/>
    <col min="12293" max="12293" width="10.5703125" style="104" customWidth="1"/>
    <col min="12294" max="12294" width="15.28515625" style="104" customWidth="1"/>
    <col min="12295" max="12295" width="14.5703125" style="104" customWidth="1"/>
    <col min="12296" max="12296" width="13.42578125" style="104" customWidth="1"/>
    <col min="12297" max="12297" width="15.140625" style="104" customWidth="1"/>
    <col min="12298" max="12298" width="9.28515625" style="104" customWidth="1"/>
    <col min="12299" max="12299" width="11.85546875" style="104" customWidth="1"/>
    <col min="12300" max="12300" width="14.5703125" style="104" customWidth="1"/>
    <col min="12301" max="12301" width="17" style="104" customWidth="1"/>
    <col min="12302" max="12302" width="10.85546875" style="104" customWidth="1"/>
    <col min="12303" max="12303" width="13.7109375" style="104" customWidth="1"/>
    <col min="12304" max="12304" width="14.5703125" style="104" customWidth="1"/>
    <col min="12305" max="12305" width="17" style="104" customWidth="1"/>
    <col min="12306" max="12306" width="11.85546875" style="104" customWidth="1"/>
    <col min="12307" max="12307" width="13.7109375" style="104" customWidth="1"/>
    <col min="12308" max="12545" width="9.140625" style="104"/>
    <col min="12546" max="12546" width="3.5703125" style="104" customWidth="1"/>
    <col min="12547" max="12547" width="13.85546875" style="104" customWidth="1"/>
    <col min="12548" max="12548" width="12.28515625" style="104" bestFit="1" customWidth="1"/>
    <col min="12549" max="12549" width="10.5703125" style="104" customWidth="1"/>
    <col min="12550" max="12550" width="15.28515625" style="104" customWidth="1"/>
    <col min="12551" max="12551" width="14.5703125" style="104" customWidth="1"/>
    <col min="12552" max="12552" width="13.42578125" style="104" customWidth="1"/>
    <col min="12553" max="12553" width="15.140625" style="104" customWidth="1"/>
    <col min="12554" max="12554" width="9.28515625" style="104" customWidth="1"/>
    <col min="12555" max="12555" width="11.85546875" style="104" customWidth="1"/>
    <col min="12556" max="12556" width="14.5703125" style="104" customWidth="1"/>
    <col min="12557" max="12557" width="17" style="104" customWidth="1"/>
    <col min="12558" max="12558" width="10.85546875" style="104" customWidth="1"/>
    <col min="12559" max="12559" width="13.7109375" style="104" customWidth="1"/>
    <col min="12560" max="12560" width="14.5703125" style="104" customWidth="1"/>
    <col min="12561" max="12561" width="17" style="104" customWidth="1"/>
    <col min="12562" max="12562" width="11.85546875" style="104" customWidth="1"/>
    <col min="12563" max="12563" width="13.7109375" style="104" customWidth="1"/>
    <col min="12564" max="12801" width="9.140625" style="104"/>
    <col min="12802" max="12802" width="3.5703125" style="104" customWidth="1"/>
    <col min="12803" max="12803" width="13.85546875" style="104" customWidth="1"/>
    <col min="12804" max="12804" width="12.28515625" style="104" bestFit="1" customWidth="1"/>
    <col min="12805" max="12805" width="10.5703125" style="104" customWidth="1"/>
    <col min="12806" max="12806" width="15.28515625" style="104" customWidth="1"/>
    <col min="12807" max="12807" width="14.5703125" style="104" customWidth="1"/>
    <col min="12808" max="12808" width="13.42578125" style="104" customWidth="1"/>
    <col min="12809" max="12809" width="15.140625" style="104" customWidth="1"/>
    <col min="12810" max="12810" width="9.28515625" style="104" customWidth="1"/>
    <col min="12811" max="12811" width="11.85546875" style="104" customWidth="1"/>
    <col min="12812" max="12812" width="14.5703125" style="104" customWidth="1"/>
    <col min="12813" max="12813" width="17" style="104" customWidth="1"/>
    <col min="12814" max="12814" width="10.85546875" style="104" customWidth="1"/>
    <col min="12815" max="12815" width="13.7109375" style="104" customWidth="1"/>
    <col min="12816" max="12816" width="14.5703125" style="104" customWidth="1"/>
    <col min="12817" max="12817" width="17" style="104" customWidth="1"/>
    <col min="12818" max="12818" width="11.85546875" style="104" customWidth="1"/>
    <col min="12819" max="12819" width="13.7109375" style="104" customWidth="1"/>
    <col min="12820" max="13057" width="9.140625" style="104"/>
    <col min="13058" max="13058" width="3.5703125" style="104" customWidth="1"/>
    <col min="13059" max="13059" width="13.85546875" style="104" customWidth="1"/>
    <col min="13060" max="13060" width="12.28515625" style="104" bestFit="1" customWidth="1"/>
    <col min="13061" max="13061" width="10.5703125" style="104" customWidth="1"/>
    <col min="13062" max="13062" width="15.28515625" style="104" customWidth="1"/>
    <col min="13063" max="13063" width="14.5703125" style="104" customWidth="1"/>
    <col min="13064" max="13064" width="13.42578125" style="104" customWidth="1"/>
    <col min="13065" max="13065" width="15.140625" style="104" customWidth="1"/>
    <col min="13066" max="13066" width="9.28515625" style="104" customWidth="1"/>
    <col min="13067" max="13067" width="11.85546875" style="104" customWidth="1"/>
    <col min="13068" max="13068" width="14.5703125" style="104" customWidth="1"/>
    <col min="13069" max="13069" width="17" style="104" customWidth="1"/>
    <col min="13070" max="13070" width="10.85546875" style="104" customWidth="1"/>
    <col min="13071" max="13071" width="13.7109375" style="104" customWidth="1"/>
    <col min="13072" max="13072" width="14.5703125" style="104" customWidth="1"/>
    <col min="13073" max="13073" width="17" style="104" customWidth="1"/>
    <col min="13074" max="13074" width="11.85546875" style="104" customWidth="1"/>
    <col min="13075" max="13075" width="13.7109375" style="104" customWidth="1"/>
    <col min="13076" max="13313" width="9.140625" style="104"/>
    <col min="13314" max="13314" width="3.5703125" style="104" customWidth="1"/>
    <col min="13315" max="13315" width="13.85546875" style="104" customWidth="1"/>
    <col min="13316" max="13316" width="12.28515625" style="104" bestFit="1" customWidth="1"/>
    <col min="13317" max="13317" width="10.5703125" style="104" customWidth="1"/>
    <col min="13318" max="13318" width="15.28515625" style="104" customWidth="1"/>
    <col min="13319" max="13319" width="14.5703125" style="104" customWidth="1"/>
    <col min="13320" max="13320" width="13.42578125" style="104" customWidth="1"/>
    <col min="13321" max="13321" width="15.140625" style="104" customWidth="1"/>
    <col min="13322" max="13322" width="9.28515625" style="104" customWidth="1"/>
    <col min="13323" max="13323" width="11.85546875" style="104" customWidth="1"/>
    <col min="13324" max="13324" width="14.5703125" style="104" customWidth="1"/>
    <col min="13325" max="13325" width="17" style="104" customWidth="1"/>
    <col min="13326" max="13326" width="10.85546875" style="104" customWidth="1"/>
    <col min="13327" max="13327" width="13.7109375" style="104" customWidth="1"/>
    <col min="13328" max="13328" width="14.5703125" style="104" customWidth="1"/>
    <col min="13329" max="13329" width="17" style="104" customWidth="1"/>
    <col min="13330" max="13330" width="11.85546875" style="104" customWidth="1"/>
    <col min="13331" max="13331" width="13.7109375" style="104" customWidth="1"/>
    <col min="13332" max="13569" width="9.140625" style="104"/>
    <col min="13570" max="13570" width="3.5703125" style="104" customWidth="1"/>
    <col min="13571" max="13571" width="13.85546875" style="104" customWidth="1"/>
    <col min="13572" max="13572" width="12.28515625" style="104" bestFit="1" customWidth="1"/>
    <col min="13573" max="13573" width="10.5703125" style="104" customWidth="1"/>
    <col min="13574" max="13574" width="15.28515625" style="104" customWidth="1"/>
    <col min="13575" max="13575" width="14.5703125" style="104" customWidth="1"/>
    <col min="13576" max="13576" width="13.42578125" style="104" customWidth="1"/>
    <col min="13577" max="13577" width="15.140625" style="104" customWidth="1"/>
    <col min="13578" max="13578" width="9.28515625" style="104" customWidth="1"/>
    <col min="13579" max="13579" width="11.85546875" style="104" customWidth="1"/>
    <col min="13580" max="13580" width="14.5703125" style="104" customWidth="1"/>
    <col min="13581" max="13581" width="17" style="104" customWidth="1"/>
    <col min="13582" max="13582" width="10.85546875" style="104" customWidth="1"/>
    <col min="13583" max="13583" width="13.7109375" style="104" customWidth="1"/>
    <col min="13584" max="13584" width="14.5703125" style="104" customWidth="1"/>
    <col min="13585" max="13585" width="17" style="104" customWidth="1"/>
    <col min="13586" max="13586" width="11.85546875" style="104" customWidth="1"/>
    <col min="13587" max="13587" width="13.7109375" style="104" customWidth="1"/>
    <col min="13588" max="13825" width="9.140625" style="104"/>
    <col min="13826" max="13826" width="3.5703125" style="104" customWidth="1"/>
    <col min="13827" max="13827" width="13.85546875" style="104" customWidth="1"/>
    <col min="13828" max="13828" width="12.28515625" style="104" bestFit="1" customWidth="1"/>
    <col min="13829" max="13829" width="10.5703125" style="104" customWidth="1"/>
    <col min="13830" max="13830" width="15.28515625" style="104" customWidth="1"/>
    <col min="13831" max="13831" width="14.5703125" style="104" customWidth="1"/>
    <col min="13832" max="13832" width="13.42578125" style="104" customWidth="1"/>
    <col min="13833" max="13833" width="15.140625" style="104" customWidth="1"/>
    <col min="13834" max="13834" width="9.28515625" style="104" customWidth="1"/>
    <col min="13835" max="13835" width="11.85546875" style="104" customWidth="1"/>
    <col min="13836" max="13836" width="14.5703125" style="104" customWidth="1"/>
    <col min="13837" max="13837" width="17" style="104" customWidth="1"/>
    <col min="13838" max="13838" width="10.85546875" style="104" customWidth="1"/>
    <col min="13839" max="13839" width="13.7109375" style="104" customWidth="1"/>
    <col min="13840" max="13840" width="14.5703125" style="104" customWidth="1"/>
    <col min="13841" max="13841" width="17" style="104" customWidth="1"/>
    <col min="13842" max="13842" width="11.85546875" style="104" customWidth="1"/>
    <col min="13843" max="13843" width="13.7109375" style="104" customWidth="1"/>
    <col min="13844" max="14081" width="9.140625" style="104"/>
    <col min="14082" max="14082" width="3.5703125" style="104" customWidth="1"/>
    <col min="14083" max="14083" width="13.85546875" style="104" customWidth="1"/>
    <col min="14084" max="14084" width="12.28515625" style="104" bestFit="1" customWidth="1"/>
    <col min="14085" max="14085" width="10.5703125" style="104" customWidth="1"/>
    <col min="14086" max="14086" width="15.28515625" style="104" customWidth="1"/>
    <col min="14087" max="14087" width="14.5703125" style="104" customWidth="1"/>
    <col min="14088" max="14088" width="13.42578125" style="104" customWidth="1"/>
    <col min="14089" max="14089" width="15.140625" style="104" customWidth="1"/>
    <col min="14090" max="14090" width="9.28515625" style="104" customWidth="1"/>
    <col min="14091" max="14091" width="11.85546875" style="104" customWidth="1"/>
    <col min="14092" max="14092" width="14.5703125" style="104" customWidth="1"/>
    <col min="14093" max="14093" width="17" style="104" customWidth="1"/>
    <col min="14094" max="14094" width="10.85546875" style="104" customWidth="1"/>
    <col min="14095" max="14095" width="13.7109375" style="104" customWidth="1"/>
    <col min="14096" max="14096" width="14.5703125" style="104" customWidth="1"/>
    <col min="14097" max="14097" width="17" style="104" customWidth="1"/>
    <col min="14098" max="14098" width="11.85546875" style="104" customWidth="1"/>
    <col min="14099" max="14099" width="13.7109375" style="104" customWidth="1"/>
    <col min="14100" max="14337" width="9.140625" style="104"/>
    <col min="14338" max="14338" width="3.5703125" style="104" customWidth="1"/>
    <col min="14339" max="14339" width="13.85546875" style="104" customWidth="1"/>
    <col min="14340" max="14340" width="12.28515625" style="104" bestFit="1" customWidth="1"/>
    <col min="14341" max="14341" width="10.5703125" style="104" customWidth="1"/>
    <col min="14342" max="14342" width="15.28515625" style="104" customWidth="1"/>
    <col min="14343" max="14343" width="14.5703125" style="104" customWidth="1"/>
    <col min="14344" max="14344" width="13.42578125" style="104" customWidth="1"/>
    <col min="14345" max="14345" width="15.140625" style="104" customWidth="1"/>
    <col min="14346" max="14346" width="9.28515625" style="104" customWidth="1"/>
    <col min="14347" max="14347" width="11.85546875" style="104" customWidth="1"/>
    <col min="14348" max="14348" width="14.5703125" style="104" customWidth="1"/>
    <col min="14349" max="14349" width="17" style="104" customWidth="1"/>
    <col min="14350" max="14350" width="10.85546875" style="104" customWidth="1"/>
    <col min="14351" max="14351" width="13.7109375" style="104" customWidth="1"/>
    <col min="14352" max="14352" width="14.5703125" style="104" customWidth="1"/>
    <col min="14353" max="14353" width="17" style="104" customWidth="1"/>
    <col min="14354" max="14354" width="11.85546875" style="104" customWidth="1"/>
    <col min="14355" max="14355" width="13.7109375" style="104" customWidth="1"/>
    <col min="14356" max="14593" width="9.140625" style="104"/>
    <col min="14594" max="14594" width="3.5703125" style="104" customWidth="1"/>
    <col min="14595" max="14595" width="13.85546875" style="104" customWidth="1"/>
    <col min="14596" max="14596" width="12.28515625" style="104" bestFit="1" customWidth="1"/>
    <col min="14597" max="14597" width="10.5703125" style="104" customWidth="1"/>
    <col min="14598" max="14598" width="15.28515625" style="104" customWidth="1"/>
    <col min="14599" max="14599" width="14.5703125" style="104" customWidth="1"/>
    <col min="14600" max="14600" width="13.42578125" style="104" customWidth="1"/>
    <col min="14601" max="14601" width="15.140625" style="104" customWidth="1"/>
    <col min="14602" max="14602" width="9.28515625" style="104" customWidth="1"/>
    <col min="14603" max="14603" width="11.85546875" style="104" customWidth="1"/>
    <col min="14604" max="14604" width="14.5703125" style="104" customWidth="1"/>
    <col min="14605" max="14605" width="17" style="104" customWidth="1"/>
    <col min="14606" max="14606" width="10.85546875" style="104" customWidth="1"/>
    <col min="14607" max="14607" width="13.7109375" style="104" customWidth="1"/>
    <col min="14608" max="14608" width="14.5703125" style="104" customWidth="1"/>
    <col min="14609" max="14609" width="17" style="104" customWidth="1"/>
    <col min="14610" max="14610" width="11.85546875" style="104" customWidth="1"/>
    <col min="14611" max="14611" width="13.7109375" style="104" customWidth="1"/>
    <col min="14612" max="14849" width="9.140625" style="104"/>
    <col min="14850" max="14850" width="3.5703125" style="104" customWidth="1"/>
    <col min="14851" max="14851" width="13.85546875" style="104" customWidth="1"/>
    <col min="14852" max="14852" width="12.28515625" style="104" bestFit="1" customWidth="1"/>
    <col min="14853" max="14853" width="10.5703125" style="104" customWidth="1"/>
    <col min="14854" max="14854" width="15.28515625" style="104" customWidth="1"/>
    <col min="14855" max="14855" width="14.5703125" style="104" customWidth="1"/>
    <col min="14856" max="14856" width="13.42578125" style="104" customWidth="1"/>
    <col min="14857" max="14857" width="15.140625" style="104" customWidth="1"/>
    <col min="14858" max="14858" width="9.28515625" style="104" customWidth="1"/>
    <col min="14859" max="14859" width="11.85546875" style="104" customWidth="1"/>
    <col min="14860" max="14860" width="14.5703125" style="104" customWidth="1"/>
    <col min="14861" max="14861" width="17" style="104" customWidth="1"/>
    <col min="14862" max="14862" width="10.85546875" style="104" customWidth="1"/>
    <col min="14863" max="14863" width="13.7109375" style="104" customWidth="1"/>
    <col min="14864" max="14864" width="14.5703125" style="104" customWidth="1"/>
    <col min="14865" max="14865" width="17" style="104" customWidth="1"/>
    <col min="14866" max="14866" width="11.85546875" style="104" customWidth="1"/>
    <col min="14867" max="14867" width="13.7109375" style="104" customWidth="1"/>
    <col min="14868" max="15105" width="9.140625" style="104"/>
    <col min="15106" max="15106" width="3.5703125" style="104" customWidth="1"/>
    <col min="15107" max="15107" width="13.85546875" style="104" customWidth="1"/>
    <col min="15108" max="15108" width="12.28515625" style="104" bestFit="1" customWidth="1"/>
    <col min="15109" max="15109" width="10.5703125" style="104" customWidth="1"/>
    <col min="15110" max="15110" width="15.28515625" style="104" customWidth="1"/>
    <col min="15111" max="15111" width="14.5703125" style="104" customWidth="1"/>
    <col min="15112" max="15112" width="13.42578125" style="104" customWidth="1"/>
    <col min="15113" max="15113" width="15.140625" style="104" customWidth="1"/>
    <col min="15114" max="15114" width="9.28515625" style="104" customWidth="1"/>
    <col min="15115" max="15115" width="11.85546875" style="104" customWidth="1"/>
    <col min="15116" max="15116" width="14.5703125" style="104" customWidth="1"/>
    <col min="15117" max="15117" width="17" style="104" customWidth="1"/>
    <col min="15118" max="15118" width="10.85546875" style="104" customWidth="1"/>
    <col min="15119" max="15119" width="13.7109375" style="104" customWidth="1"/>
    <col min="15120" max="15120" width="14.5703125" style="104" customWidth="1"/>
    <col min="15121" max="15121" width="17" style="104" customWidth="1"/>
    <col min="15122" max="15122" width="11.85546875" style="104" customWidth="1"/>
    <col min="15123" max="15123" width="13.7109375" style="104" customWidth="1"/>
    <col min="15124" max="15361" width="9.140625" style="104"/>
    <col min="15362" max="15362" width="3.5703125" style="104" customWidth="1"/>
    <col min="15363" max="15363" width="13.85546875" style="104" customWidth="1"/>
    <col min="15364" max="15364" width="12.28515625" style="104" bestFit="1" customWidth="1"/>
    <col min="15365" max="15365" width="10.5703125" style="104" customWidth="1"/>
    <col min="15366" max="15366" width="15.28515625" style="104" customWidth="1"/>
    <col min="15367" max="15367" width="14.5703125" style="104" customWidth="1"/>
    <col min="15368" max="15368" width="13.42578125" style="104" customWidth="1"/>
    <col min="15369" max="15369" width="15.140625" style="104" customWidth="1"/>
    <col min="15370" max="15370" width="9.28515625" style="104" customWidth="1"/>
    <col min="15371" max="15371" width="11.85546875" style="104" customWidth="1"/>
    <col min="15372" max="15372" width="14.5703125" style="104" customWidth="1"/>
    <col min="15373" max="15373" width="17" style="104" customWidth="1"/>
    <col min="15374" max="15374" width="10.85546875" style="104" customWidth="1"/>
    <col min="15375" max="15375" width="13.7109375" style="104" customWidth="1"/>
    <col min="15376" max="15376" width="14.5703125" style="104" customWidth="1"/>
    <col min="15377" max="15377" width="17" style="104" customWidth="1"/>
    <col min="15378" max="15378" width="11.85546875" style="104" customWidth="1"/>
    <col min="15379" max="15379" width="13.7109375" style="104" customWidth="1"/>
    <col min="15380" max="15617" width="9.140625" style="104"/>
    <col min="15618" max="15618" width="3.5703125" style="104" customWidth="1"/>
    <col min="15619" max="15619" width="13.85546875" style="104" customWidth="1"/>
    <col min="15620" max="15620" width="12.28515625" style="104" bestFit="1" customWidth="1"/>
    <col min="15621" max="15621" width="10.5703125" style="104" customWidth="1"/>
    <col min="15622" max="15622" width="15.28515625" style="104" customWidth="1"/>
    <col min="15623" max="15623" width="14.5703125" style="104" customWidth="1"/>
    <col min="15624" max="15624" width="13.42578125" style="104" customWidth="1"/>
    <col min="15625" max="15625" width="15.140625" style="104" customWidth="1"/>
    <col min="15626" max="15626" width="9.28515625" style="104" customWidth="1"/>
    <col min="15627" max="15627" width="11.85546875" style="104" customWidth="1"/>
    <col min="15628" max="15628" width="14.5703125" style="104" customWidth="1"/>
    <col min="15629" max="15629" width="17" style="104" customWidth="1"/>
    <col min="15630" max="15630" width="10.85546875" style="104" customWidth="1"/>
    <col min="15631" max="15631" width="13.7109375" style="104" customWidth="1"/>
    <col min="15632" max="15632" width="14.5703125" style="104" customWidth="1"/>
    <col min="15633" max="15633" width="17" style="104" customWidth="1"/>
    <col min="15634" max="15634" width="11.85546875" style="104" customWidth="1"/>
    <col min="15635" max="15635" width="13.7109375" style="104" customWidth="1"/>
    <col min="15636" max="15873" width="9.140625" style="104"/>
    <col min="15874" max="15874" width="3.5703125" style="104" customWidth="1"/>
    <col min="15875" max="15875" width="13.85546875" style="104" customWidth="1"/>
    <col min="15876" max="15876" width="12.28515625" style="104" bestFit="1" customWidth="1"/>
    <col min="15877" max="15877" width="10.5703125" style="104" customWidth="1"/>
    <col min="15878" max="15878" width="15.28515625" style="104" customWidth="1"/>
    <col min="15879" max="15879" width="14.5703125" style="104" customWidth="1"/>
    <col min="15880" max="15880" width="13.42578125" style="104" customWidth="1"/>
    <col min="15881" max="15881" width="15.140625" style="104" customWidth="1"/>
    <col min="15882" max="15882" width="9.28515625" style="104" customWidth="1"/>
    <col min="15883" max="15883" width="11.85546875" style="104" customWidth="1"/>
    <col min="15884" max="15884" width="14.5703125" style="104" customWidth="1"/>
    <col min="15885" max="15885" width="17" style="104" customWidth="1"/>
    <col min="15886" max="15886" width="10.85546875" style="104" customWidth="1"/>
    <col min="15887" max="15887" width="13.7109375" style="104" customWidth="1"/>
    <col min="15888" max="15888" width="14.5703125" style="104" customWidth="1"/>
    <col min="15889" max="15889" width="17" style="104" customWidth="1"/>
    <col min="15890" max="15890" width="11.85546875" style="104" customWidth="1"/>
    <col min="15891" max="15891" width="13.7109375" style="104" customWidth="1"/>
    <col min="15892" max="16129" width="9.140625" style="104"/>
    <col min="16130" max="16130" width="3.5703125" style="104" customWidth="1"/>
    <col min="16131" max="16131" width="13.85546875" style="104" customWidth="1"/>
    <col min="16132" max="16132" width="12.28515625" style="104" bestFit="1" customWidth="1"/>
    <col min="16133" max="16133" width="10.5703125" style="104" customWidth="1"/>
    <col min="16134" max="16134" width="15.28515625" style="104" customWidth="1"/>
    <col min="16135" max="16135" width="14.5703125" style="104" customWidth="1"/>
    <col min="16136" max="16136" width="13.42578125" style="104" customWidth="1"/>
    <col min="16137" max="16137" width="15.140625" style="104" customWidth="1"/>
    <col min="16138" max="16138" width="9.28515625" style="104" customWidth="1"/>
    <col min="16139" max="16139" width="11.85546875" style="104" customWidth="1"/>
    <col min="16140" max="16140" width="14.5703125" style="104" customWidth="1"/>
    <col min="16141" max="16141" width="17" style="104" customWidth="1"/>
    <col min="16142" max="16142" width="10.85546875" style="104" customWidth="1"/>
    <col min="16143" max="16143" width="13.7109375" style="104" customWidth="1"/>
    <col min="16144" max="16144" width="14.5703125" style="104" customWidth="1"/>
    <col min="16145" max="16145" width="17" style="104" customWidth="1"/>
    <col min="16146" max="16146" width="11.85546875" style="104" customWidth="1"/>
    <col min="16147" max="16147" width="13.7109375" style="104" customWidth="1"/>
    <col min="16148" max="16384" width="9.140625" style="104"/>
  </cols>
  <sheetData>
    <row r="1" spans="1:23" s="53" customFormat="1" ht="63" customHeight="1" x14ac:dyDescent="0.3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3" s="53" customFormat="1" ht="23.25" x14ac:dyDescent="0.35">
      <c r="A2" s="384" t="s">
        <v>94</v>
      </c>
      <c r="B2" s="384"/>
      <c r="C2" s="384"/>
      <c r="D2" s="157"/>
      <c r="E2" s="57"/>
      <c r="F2" s="57"/>
      <c r="G2" s="57"/>
      <c r="H2" s="57"/>
      <c r="I2" s="57"/>
      <c r="J2" s="157"/>
      <c r="K2" s="157"/>
      <c r="L2" s="157"/>
      <c r="M2" s="157"/>
      <c r="N2" s="157"/>
      <c r="O2" s="157"/>
      <c r="P2" s="157"/>
      <c r="Q2" s="385" t="s">
        <v>95</v>
      </c>
      <c r="R2" s="385"/>
      <c r="S2" s="385"/>
    </row>
    <row r="3" spans="1:23" s="53" customFormat="1" ht="76.5" customHeight="1" x14ac:dyDescent="0.35">
      <c r="A3" s="404" t="s">
        <v>122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</row>
    <row r="4" spans="1:23" s="58" customFormat="1" ht="52.5" customHeight="1" x14ac:dyDescent="0.25">
      <c r="A4" s="391" t="s">
        <v>96</v>
      </c>
      <c r="B4" s="391" t="s">
        <v>97</v>
      </c>
      <c r="C4" s="388" t="s">
        <v>5</v>
      </c>
      <c r="D4" s="391" t="s">
        <v>6</v>
      </c>
      <c r="E4" s="392" t="s">
        <v>123</v>
      </c>
      <c r="F4" s="392" t="s">
        <v>124</v>
      </c>
      <c r="G4" s="392" t="s">
        <v>163</v>
      </c>
      <c r="H4" s="391" t="s">
        <v>125</v>
      </c>
      <c r="I4" s="391"/>
      <c r="J4" s="391"/>
      <c r="K4" s="400" t="s">
        <v>168</v>
      </c>
      <c r="L4" s="391" t="s">
        <v>126</v>
      </c>
      <c r="M4" s="391"/>
      <c r="N4" s="391"/>
      <c r="O4" s="391"/>
      <c r="P4" s="391" t="s">
        <v>10</v>
      </c>
      <c r="Q4" s="391"/>
      <c r="R4" s="391"/>
      <c r="S4" s="391"/>
    </row>
    <row r="5" spans="1:23" s="58" customFormat="1" ht="12" customHeight="1" x14ac:dyDescent="0.25">
      <c r="A5" s="391"/>
      <c r="B5" s="391"/>
      <c r="C5" s="389"/>
      <c r="D5" s="391"/>
      <c r="E5" s="393"/>
      <c r="F5" s="393"/>
      <c r="G5" s="393"/>
      <c r="H5" s="391"/>
      <c r="I5" s="391"/>
      <c r="J5" s="391"/>
      <c r="K5" s="401"/>
      <c r="L5" s="391" t="s">
        <v>11</v>
      </c>
      <c r="M5" s="391" t="s">
        <v>12</v>
      </c>
      <c r="N5" s="391" t="s">
        <v>13</v>
      </c>
      <c r="O5" s="391" t="s">
        <v>14</v>
      </c>
      <c r="P5" s="391" t="s">
        <v>156</v>
      </c>
      <c r="Q5" s="391" t="s">
        <v>15</v>
      </c>
      <c r="R5" s="391" t="s">
        <v>16</v>
      </c>
      <c r="S5" s="391" t="s">
        <v>17</v>
      </c>
    </row>
    <row r="6" spans="1:23" s="58" customFormat="1" ht="102.75" customHeight="1" x14ac:dyDescent="0.25">
      <c r="A6" s="391"/>
      <c r="B6" s="391"/>
      <c r="C6" s="390"/>
      <c r="D6" s="391"/>
      <c r="E6" s="394"/>
      <c r="F6" s="394"/>
      <c r="G6" s="394"/>
      <c r="H6" s="59" t="s">
        <v>48</v>
      </c>
      <c r="I6" s="59" t="s">
        <v>19</v>
      </c>
      <c r="J6" s="158" t="s">
        <v>20</v>
      </c>
      <c r="K6" s="402"/>
      <c r="L6" s="391"/>
      <c r="M6" s="391"/>
      <c r="N6" s="391"/>
      <c r="O6" s="391"/>
      <c r="P6" s="391"/>
      <c r="Q6" s="391"/>
      <c r="R6" s="391"/>
      <c r="S6" s="391"/>
    </row>
    <row r="7" spans="1:23" s="64" customFormat="1" ht="22.5" customHeight="1" x14ac:dyDescent="0.25">
      <c r="A7" s="61">
        <v>1</v>
      </c>
      <c r="B7" s="61">
        <v>2</v>
      </c>
      <c r="C7" s="61">
        <v>3</v>
      </c>
      <c r="D7" s="61">
        <v>4</v>
      </c>
      <c r="E7" s="62" t="s">
        <v>21</v>
      </c>
      <c r="F7" s="62">
        <v>5</v>
      </c>
      <c r="G7" s="62" t="s">
        <v>22</v>
      </c>
      <c r="H7" s="62">
        <v>6</v>
      </c>
      <c r="I7" s="62">
        <v>7</v>
      </c>
      <c r="J7" s="61" t="s">
        <v>23</v>
      </c>
      <c r="K7" s="61" t="s">
        <v>24</v>
      </c>
      <c r="L7" s="61" t="s">
        <v>25</v>
      </c>
      <c r="M7" s="61" t="s">
        <v>26</v>
      </c>
      <c r="N7" s="61" t="s">
        <v>27</v>
      </c>
      <c r="O7" s="61" t="s">
        <v>28</v>
      </c>
      <c r="P7" s="61" t="s">
        <v>29</v>
      </c>
      <c r="Q7" s="61" t="s">
        <v>30</v>
      </c>
      <c r="R7" s="61" t="s">
        <v>31</v>
      </c>
      <c r="S7" s="61" t="s">
        <v>32</v>
      </c>
    </row>
    <row r="8" spans="1:23" s="71" customFormat="1" ht="39.75" customHeight="1" x14ac:dyDescent="0.25">
      <c r="A8" s="65">
        <v>1</v>
      </c>
      <c r="B8" s="65" t="s">
        <v>98</v>
      </c>
      <c r="C8" s="65">
        <v>163</v>
      </c>
      <c r="D8" s="65">
        <v>163</v>
      </c>
      <c r="E8" s="109">
        <v>7783</v>
      </c>
      <c r="F8" s="110">
        <v>0.26666666666666666</v>
      </c>
      <c r="G8" s="110">
        <f>'April-2019- III'!G8+F8</f>
        <v>0.625</v>
      </c>
      <c r="H8" s="110">
        <v>79.671527777777783</v>
      </c>
      <c r="I8" s="110">
        <v>70.675694444444446</v>
      </c>
      <c r="J8" s="111">
        <f>H8+I8</f>
        <v>150.34722222222223</v>
      </c>
      <c r="K8" s="111">
        <f>'April-2019- III'!K8+J8</f>
        <v>279.29722222222222</v>
      </c>
      <c r="L8" s="20">
        <f>F8+J8</f>
        <v>150.61388888888891</v>
      </c>
      <c r="M8" s="20">
        <f>L8/C8</f>
        <v>0.92401158827539209</v>
      </c>
      <c r="N8" s="20">
        <f>+((C8*24*31)-J8)/(C8*24*31)*100</f>
        <v>99.876024785422672</v>
      </c>
      <c r="O8" s="20">
        <f>+((C8*24*31)-L8)/(C8*24*31)*100</f>
        <v>99.875804894049011</v>
      </c>
      <c r="P8" s="112">
        <f>+G8+K8</f>
        <v>279.92222222222222</v>
      </c>
      <c r="Q8" s="20">
        <f>P8/C8</f>
        <v>1.7173142467620994</v>
      </c>
      <c r="R8" s="20">
        <f>+((C8*24*31)-K8)/(C8*24*31)*100</f>
        <v>99.76969356304653</v>
      </c>
      <c r="S8" s="20">
        <f>+((C8*24*31)-(G8+K8))*100/(C8*24*31)</f>
        <v>99.769178192639501</v>
      </c>
    </row>
    <row r="9" spans="1:23" s="71" customFormat="1" ht="39.75" customHeight="1" x14ac:dyDescent="0.25">
      <c r="A9" s="65">
        <v>2</v>
      </c>
      <c r="B9" s="65" t="s">
        <v>99</v>
      </c>
      <c r="C9" s="65">
        <v>80</v>
      </c>
      <c r="D9" s="65">
        <v>80</v>
      </c>
      <c r="E9" s="109">
        <v>4829</v>
      </c>
      <c r="F9" s="113">
        <v>1.0291666666666668</v>
      </c>
      <c r="G9" s="110">
        <f>'April-2019- III'!G9+F9</f>
        <v>1.1506944444444445</v>
      </c>
      <c r="H9" s="114">
        <v>231</v>
      </c>
      <c r="I9" s="114">
        <v>75.66736111111112</v>
      </c>
      <c r="J9" s="111">
        <f t="shared" ref="J9:J20" si="0">H9+I9</f>
        <v>306.66736111111112</v>
      </c>
      <c r="K9" s="111">
        <f>'April-2019- III'!K9+J9</f>
        <v>614.61180555555552</v>
      </c>
      <c r="L9" s="20">
        <f t="shared" ref="L9:L20" si="1">F9+J9</f>
        <v>307.69652777777776</v>
      </c>
      <c r="M9" s="20">
        <f t="shared" ref="M9:M21" si="2">L9/C9</f>
        <v>3.8462065972222219</v>
      </c>
      <c r="N9" s="20">
        <f t="shared" ref="N9:N20" si="3">+((C9*24*31)-J9)/(C9*24*31)*100</f>
        <v>99.484765858348268</v>
      </c>
      <c r="O9" s="20">
        <f t="shared" ref="O9:O20" si="4">+((C9*24*31)-L9)/(C9*24*31)*100</f>
        <v>99.483036747685176</v>
      </c>
      <c r="P9" s="112">
        <f t="shared" ref="P9:P21" si="5">+G9+K9</f>
        <v>615.76249999999993</v>
      </c>
      <c r="Q9" s="20">
        <f t="shared" ref="Q9:Q21" si="6">P9/C9</f>
        <v>7.6970312499999993</v>
      </c>
      <c r="R9" s="20">
        <f t="shared" ref="R9:R20" si="7">+((C9*24*31)-K9)/(C9*24*31)*100</f>
        <v>98.967386079375743</v>
      </c>
      <c r="S9" s="20">
        <f t="shared" ref="S9:S20" si="8">+((C9*24*31)-(G9+K9))*100/(C9*24*31)</f>
        <v>98.965452788978496</v>
      </c>
    </row>
    <row r="10" spans="1:23" s="71" customFormat="1" ht="39.75" customHeight="1" x14ac:dyDescent="0.25">
      <c r="A10" s="65">
        <v>3</v>
      </c>
      <c r="B10" s="115" t="s">
        <v>100</v>
      </c>
      <c r="C10" s="65">
        <v>35</v>
      </c>
      <c r="D10" s="65">
        <v>30</v>
      </c>
      <c r="E10" s="109">
        <v>870</v>
      </c>
      <c r="F10" s="110">
        <v>0</v>
      </c>
      <c r="G10" s="110">
        <f>'April-2019- III'!G10+F10</f>
        <v>3.0555555555555555E-2</v>
      </c>
      <c r="H10" s="110">
        <v>26.833333333333332</v>
      </c>
      <c r="I10" s="110">
        <v>42.708333333333336</v>
      </c>
      <c r="J10" s="111">
        <f t="shared" si="0"/>
        <v>69.541666666666671</v>
      </c>
      <c r="K10" s="111">
        <f>'April-2019- III'!K10+J10</f>
        <v>118.45972222222223</v>
      </c>
      <c r="L10" s="20">
        <f t="shared" si="1"/>
        <v>69.541666666666671</v>
      </c>
      <c r="M10" s="20">
        <f t="shared" si="2"/>
        <v>1.986904761904762</v>
      </c>
      <c r="N10" s="20">
        <f t="shared" si="3"/>
        <v>99.732942908346132</v>
      </c>
      <c r="O10" s="20">
        <f t="shared" si="4"/>
        <v>99.732942908346132</v>
      </c>
      <c r="P10" s="112">
        <f t="shared" si="5"/>
        <v>118.49027777777778</v>
      </c>
      <c r="Q10" s="20">
        <f t="shared" si="6"/>
        <v>3.3854365079365079</v>
      </c>
      <c r="R10" s="20">
        <f t="shared" si="7"/>
        <v>99.545085552142012</v>
      </c>
      <c r="S10" s="20">
        <f t="shared" si="8"/>
        <v>99.544968211298851</v>
      </c>
    </row>
    <row r="11" spans="1:23" s="71" customFormat="1" ht="39.75" customHeight="1" x14ac:dyDescent="0.25">
      <c r="A11" s="65">
        <v>3</v>
      </c>
      <c r="B11" s="115" t="s">
        <v>101</v>
      </c>
      <c r="C11" s="65">
        <v>37</v>
      </c>
      <c r="D11" s="65">
        <v>32</v>
      </c>
      <c r="E11" s="109">
        <v>1774</v>
      </c>
      <c r="F11" s="110">
        <v>0</v>
      </c>
      <c r="G11" s="110">
        <f>'April-2019- III'!G11+F11</f>
        <v>3.0555555555555555E-2</v>
      </c>
      <c r="H11" s="110">
        <v>59.656944444444441</v>
      </c>
      <c r="I11" s="110">
        <v>65.718055555555551</v>
      </c>
      <c r="J11" s="111">
        <f t="shared" si="0"/>
        <v>125.375</v>
      </c>
      <c r="K11" s="111">
        <f>'April-2019- III'!K11+J11</f>
        <v>183.17708333333334</v>
      </c>
      <c r="L11" s="20">
        <f t="shared" si="1"/>
        <v>125.375</v>
      </c>
      <c r="M11" s="20">
        <f t="shared" si="2"/>
        <v>3.3885135135135136</v>
      </c>
      <c r="N11" s="20">
        <f t="shared" si="3"/>
        <v>99.544554635280448</v>
      </c>
      <c r="O11" s="20">
        <f t="shared" si="4"/>
        <v>99.544554635280448</v>
      </c>
      <c r="P11" s="112">
        <f t="shared" si="5"/>
        <v>183.20763888888891</v>
      </c>
      <c r="Q11" s="20">
        <f t="shared" si="6"/>
        <v>4.9515578078078084</v>
      </c>
      <c r="R11" s="20">
        <f t="shared" si="7"/>
        <v>99.334579034679848</v>
      </c>
      <c r="S11" s="20">
        <f t="shared" si="8"/>
        <v>99.334468036584965</v>
      </c>
    </row>
    <row r="12" spans="1:23" s="71" customFormat="1" ht="39.75" customHeight="1" x14ac:dyDescent="0.25">
      <c r="A12" s="65">
        <v>4</v>
      </c>
      <c r="B12" s="65" t="s">
        <v>34</v>
      </c>
      <c r="C12" s="65">
        <v>142</v>
      </c>
      <c r="D12" s="65">
        <v>142</v>
      </c>
      <c r="E12" s="109">
        <v>13</v>
      </c>
      <c r="F12" s="110">
        <v>0.41666666666666669</v>
      </c>
      <c r="G12" s="110">
        <f>'April-2019- III'!G12+F12</f>
        <v>0.65277777777777779</v>
      </c>
      <c r="H12" s="110">
        <v>47.083333333333336</v>
      </c>
      <c r="I12" s="110">
        <v>78.5</v>
      </c>
      <c r="J12" s="111">
        <f t="shared" si="0"/>
        <v>125.58333333333334</v>
      </c>
      <c r="K12" s="111">
        <f>'April-2019- III'!K12+J12</f>
        <v>232.05208333333334</v>
      </c>
      <c r="L12" s="20">
        <f t="shared" si="1"/>
        <v>126.00000000000001</v>
      </c>
      <c r="M12" s="20">
        <f t="shared" si="2"/>
        <v>0.88732394366197198</v>
      </c>
      <c r="N12" s="20">
        <f t="shared" si="3"/>
        <v>99.88113042051593</v>
      </c>
      <c r="O12" s="20">
        <f t="shared" si="4"/>
        <v>99.880736029077681</v>
      </c>
      <c r="P12" s="112">
        <f t="shared" si="5"/>
        <v>232.70486111111111</v>
      </c>
      <c r="Q12" s="20">
        <f t="shared" si="6"/>
        <v>1.6387666275430359</v>
      </c>
      <c r="R12" s="20">
        <f t="shared" si="7"/>
        <v>99.780353548260891</v>
      </c>
      <c r="S12" s="20">
        <f t="shared" si="8"/>
        <v>99.779735668341004</v>
      </c>
    </row>
    <row r="13" spans="1:23" s="71" customFormat="1" ht="39.75" customHeight="1" x14ac:dyDescent="0.25">
      <c r="A13" s="65">
        <v>5</v>
      </c>
      <c r="B13" s="65" t="s">
        <v>35</v>
      </c>
      <c r="C13" s="89">
        <v>129</v>
      </c>
      <c r="D13" s="89">
        <v>129</v>
      </c>
      <c r="E13" s="116">
        <v>2500</v>
      </c>
      <c r="F13" s="117">
        <v>2.0833333333333332E-2</v>
      </c>
      <c r="G13" s="110">
        <f>'April-2019- III'!G13+F13</f>
        <v>8.3333333333333329E-2</v>
      </c>
      <c r="H13" s="117">
        <v>62.831250000000004</v>
      </c>
      <c r="I13" s="117">
        <v>11.615277777777777</v>
      </c>
      <c r="J13" s="111">
        <f t="shared" si="0"/>
        <v>74.446527777777789</v>
      </c>
      <c r="K13" s="111">
        <f>'April-2019- III'!K13+J13</f>
        <v>123.9013888888889</v>
      </c>
      <c r="L13" s="20">
        <f t="shared" si="1"/>
        <v>74.467361111111117</v>
      </c>
      <c r="M13" s="20">
        <f t="shared" si="2"/>
        <v>0.57726636520241181</v>
      </c>
      <c r="N13" s="20">
        <f t="shared" si="3"/>
        <v>99.922432141600211</v>
      </c>
      <c r="O13" s="20">
        <f t="shared" si="4"/>
        <v>99.922410434784624</v>
      </c>
      <c r="P13" s="112">
        <f t="shared" si="5"/>
        <v>123.98472222222223</v>
      </c>
      <c r="Q13" s="20">
        <f t="shared" si="6"/>
        <v>0.96112187769164525</v>
      </c>
      <c r="R13" s="20">
        <f t="shared" si="7"/>
        <v>99.870903779185539</v>
      </c>
      <c r="S13" s="20">
        <f t="shared" si="8"/>
        <v>99.870816951923175</v>
      </c>
      <c r="W13" s="71">
        <v>84581.34</v>
      </c>
    </row>
    <row r="14" spans="1:23" s="71" customFormat="1" ht="39.75" customHeight="1" x14ac:dyDescent="0.25">
      <c r="A14" s="65">
        <v>6</v>
      </c>
      <c r="B14" s="65" t="s">
        <v>79</v>
      </c>
      <c r="C14" s="65">
        <v>100</v>
      </c>
      <c r="D14" s="65">
        <v>86</v>
      </c>
      <c r="E14" s="109">
        <v>3471</v>
      </c>
      <c r="F14" s="110">
        <v>0.95763888888888893</v>
      </c>
      <c r="G14" s="110">
        <f>'April-2019- III'!G14+F14</f>
        <v>1.4312499999999999</v>
      </c>
      <c r="H14" s="110">
        <v>70.449305555555554</v>
      </c>
      <c r="I14" s="110">
        <v>30.949999999999996</v>
      </c>
      <c r="J14" s="111">
        <f t="shared" si="0"/>
        <v>101.39930555555554</v>
      </c>
      <c r="K14" s="111">
        <f>'April-2019- III'!K14+J14</f>
        <v>176.60208333333333</v>
      </c>
      <c r="L14" s="20">
        <f t="shared" si="1"/>
        <v>102.35694444444444</v>
      </c>
      <c r="M14" s="20">
        <f t="shared" si="2"/>
        <v>1.0235694444444443</v>
      </c>
      <c r="N14" s="20">
        <f t="shared" si="3"/>
        <v>99.863710610812419</v>
      </c>
      <c r="O14" s="20">
        <f t="shared" si="4"/>
        <v>99.86242346176823</v>
      </c>
      <c r="P14" s="112">
        <f t="shared" si="5"/>
        <v>178.03333333333333</v>
      </c>
      <c r="Q14" s="20">
        <f t="shared" si="6"/>
        <v>1.7803333333333333</v>
      </c>
      <c r="R14" s="20">
        <f t="shared" si="7"/>
        <v>99.76263160842295</v>
      </c>
      <c r="S14" s="20">
        <f t="shared" si="8"/>
        <v>99.760707885304654</v>
      </c>
    </row>
    <row r="15" spans="1:23" s="71" customFormat="1" ht="39.75" customHeight="1" x14ac:dyDescent="0.25">
      <c r="A15" s="65">
        <v>7</v>
      </c>
      <c r="B15" s="65" t="s">
        <v>36</v>
      </c>
      <c r="C15" s="65">
        <v>126</v>
      </c>
      <c r="D15" s="65">
        <v>126</v>
      </c>
      <c r="E15" s="109">
        <v>3322</v>
      </c>
      <c r="F15" s="110">
        <v>0.3263888888888889</v>
      </c>
      <c r="G15" s="110">
        <f>'April-2019- III'!G15+F15</f>
        <v>0.65277777777777779</v>
      </c>
      <c r="H15" s="110">
        <v>36.820138888888884</v>
      </c>
      <c r="I15" s="110">
        <v>37.315972222222221</v>
      </c>
      <c r="J15" s="111">
        <f t="shared" si="0"/>
        <v>74.136111111111106</v>
      </c>
      <c r="K15" s="111">
        <f>'April-2019- III'!K15+J15</f>
        <v>148.27222222222221</v>
      </c>
      <c r="L15" s="20">
        <f t="shared" si="1"/>
        <v>74.462499999999991</v>
      </c>
      <c r="M15" s="20">
        <f t="shared" si="2"/>
        <v>0.59097222222222212</v>
      </c>
      <c r="N15" s="20">
        <f t="shared" si="3"/>
        <v>99.920916420132372</v>
      </c>
      <c r="O15" s="20">
        <f t="shared" si="4"/>
        <v>99.920568249701319</v>
      </c>
      <c r="P15" s="112">
        <f t="shared" si="5"/>
        <v>148.92499999999998</v>
      </c>
      <c r="Q15" s="20">
        <f t="shared" si="6"/>
        <v>1.1819444444444442</v>
      </c>
      <c r="R15" s="20">
        <f t="shared" si="7"/>
        <v>99.841832840264743</v>
      </c>
      <c r="S15" s="20">
        <f t="shared" si="8"/>
        <v>99.841136499402623</v>
      </c>
    </row>
    <row r="16" spans="1:23" s="71" customFormat="1" ht="39.75" customHeight="1" x14ac:dyDescent="0.25">
      <c r="A16" s="65">
        <v>8</v>
      </c>
      <c r="B16" s="65" t="s">
        <v>37</v>
      </c>
      <c r="C16" s="65">
        <v>189</v>
      </c>
      <c r="D16" s="65">
        <v>189</v>
      </c>
      <c r="E16" s="109">
        <v>858</v>
      </c>
      <c r="F16" s="118">
        <v>0.36399999999999999</v>
      </c>
      <c r="G16" s="110">
        <f>'April-2019- III'!G16+F16</f>
        <v>0.55400000000000005</v>
      </c>
      <c r="H16" s="118">
        <v>138.08000000000001</v>
      </c>
      <c r="I16" s="118">
        <v>51.63000000000001</v>
      </c>
      <c r="J16" s="111">
        <v>218.06</v>
      </c>
      <c r="K16" s="111">
        <f>'April-2019- III'!K16+J16</f>
        <v>436.12</v>
      </c>
      <c r="L16" s="20">
        <f t="shared" si="1"/>
        <v>218.42400000000001</v>
      </c>
      <c r="M16" s="20">
        <f t="shared" si="2"/>
        <v>1.1556825396825396</v>
      </c>
      <c r="N16" s="20">
        <f t="shared" si="3"/>
        <v>99.844925186323039</v>
      </c>
      <c r="O16" s="20">
        <f t="shared" si="4"/>
        <v>99.844666325311479</v>
      </c>
      <c r="P16" s="112">
        <f t="shared" si="5"/>
        <v>436.67399999999998</v>
      </c>
      <c r="Q16" s="20">
        <f t="shared" si="6"/>
        <v>2.3104444444444443</v>
      </c>
      <c r="R16" s="20">
        <f t="shared" si="7"/>
        <v>99.689850372646077</v>
      </c>
      <c r="S16" s="20">
        <f t="shared" si="8"/>
        <v>99.689456391875737</v>
      </c>
    </row>
    <row r="17" spans="1:19" s="71" customFormat="1" ht="39.75" customHeight="1" x14ac:dyDescent="0.25">
      <c r="A17" s="65">
        <v>9</v>
      </c>
      <c r="B17" s="65" t="s">
        <v>38</v>
      </c>
      <c r="C17" s="19">
        <v>107</v>
      </c>
      <c r="D17" s="19">
        <v>108</v>
      </c>
      <c r="E17" s="21">
        <v>4892</v>
      </c>
      <c r="F17" s="119">
        <v>12.011805555555554</v>
      </c>
      <c r="G17" s="110">
        <f>'April-2019- III'!G17+F17</f>
        <v>21.033564814814813</v>
      </c>
      <c r="H17" s="119">
        <v>115.07916666666667</v>
      </c>
      <c r="I17" s="119">
        <v>67.603472222222223</v>
      </c>
      <c r="J17" s="111">
        <f t="shared" si="0"/>
        <v>182.6826388888889</v>
      </c>
      <c r="K17" s="111">
        <f>'April-2019- III'!K17+J17</f>
        <v>251.29166666666669</v>
      </c>
      <c r="L17" s="20">
        <f t="shared" si="1"/>
        <v>194.69444444444446</v>
      </c>
      <c r="M17" s="20">
        <f t="shared" si="2"/>
        <v>1.8195742471443408</v>
      </c>
      <c r="N17" s="20">
        <f t="shared" si="3"/>
        <v>99.770522260465171</v>
      </c>
      <c r="O17" s="20">
        <f t="shared" si="4"/>
        <v>99.755433568932219</v>
      </c>
      <c r="P17" s="112">
        <f t="shared" si="5"/>
        <v>272.32523148148152</v>
      </c>
      <c r="Q17" s="20">
        <f t="shared" si="6"/>
        <v>2.5450956213222571</v>
      </c>
      <c r="R17" s="20">
        <f t="shared" si="7"/>
        <v>99.684338676179934</v>
      </c>
      <c r="S17" s="20">
        <f t="shared" si="8"/>
        <v>99.657917255198626</v>
      </c>
    </row>
    <row r="18" spans="1:19" s="71" customFormat="1" ht="39.75" customHeight="1" x14ac:dyDescent="0.25">
      <c r="A18" s="65">
        <v>10</v>
      </c>
      <c r="B18" s="85" t="s">
        <v>102</v>
      </c>
      <c r="C18" s="85">
        <v>219</v>
      </c>
      <c r="D18" s="65">
        <v>215</v>
      </c>
      <c r="E18" s="120">
        <v>17548</v>
      </c>
      <c r="F18" s="110">
        <v>5.8171296296296298</v>
      </c>
      <c r="G18" s="110">
        <f>'April-2019- III'!G18+F18</f>
        <v>16.451157407407408</v>
      </c>
      <c r="H18" s="110">
        <v>2427.3118055555556</v>
      </c>
      <c r="I18" s="110">
        <v>129.54097222222222</v>
      </c>
      <c r="J18" s="111">
        <f t="shared" si="0"/>
        <v>2556.8527777777776</v>
      </c>
      <c r="K18" s="111">
        <f>'April-2019- III'!K18+J18</f>
        <v>4801.2854166666657</v>
      </c>
      <c r="L18" s="20">
        <f t="shared" si="1"/>
        <v>2562.6699074074072</v>
      </c>
      <c r="M18" s="20">
        <f t="shared" si="2"/>
        <v>11.701689074919667</v>
      </c>
      <c r="N18" s="20">
        <f t="shared" si="3"/>
        <v>98.430762521617226</v>
      </c>
      <c r="O18" s="20">
        <f t="shared" si="4"/>
        <v>98.427192328639833</v>
      </c>
      <c r="P18" s="112">
        <f t="shared" si="5"/>
        <v>4817.7365740740734</v>
      </c>
      <c r="Q18" s="20">
        <f t="shared" si="6"/>
        <v>21.998797141890744</v>
      </c>
      <c r="R18" s="20">
        <f t="shared" si="7"/>
        <v>97.053269126119062</v>
      </c>
      <c r="S18" s="20">
        <f t="shared" si="8"/>
        <v>97.043172427165217</v>
      </c>
    </row>
    <row r="19" spans="1:19" s="71" customFormat="1" ht="39.75" customHeight="1" x14ac:dyDescent="0.25">
      <c r="A19" s="65">
        <v>11</v>
      </c>
      <c r="B19" s="65" t="s">
        <v>103</v>
      </c>
      <c r="C19" s="78">
        <v>113</v>
      </c>
      <c r="D19" s="78">
        <v>113</v>
      </c>
      <c r="E19" s="121">
        <v>1395</v>
      </c>
      <c r="F19" s="122">
        <v>1.0729166666666667</v>
      </c>
      <c r="G19" s="110">
        <f>'April-2019- III'!G19+F19</f>
        <v>3.0625</v>
      </c>
      <c r="H19" s="123">
        <v>7.822916666666667</v>
      </c>
      <c r="I19" s="123">
        <v>66.923611111111114</v>
      </c>
      <c r="J19" s="111">
        <f t="shared" si="0"/>
        <v>74.746527777777786</v>
      </c>
      <c r="K19" s="111">
        <f>'April-2019- III'!K19+J19</f>
        <v>101.47569444444446</v>
      </c>
      <c r="L19" s="20">
        <f t="shared" si="1"/>
        <v>75.819444444444457</v>
      </c>
      <c r="M19" s="20">
        <f t="shared" si="2"/>
        <v>0.67096853490658814</v>
      </c>
      <c r="N19" s="20">
        <f t="shared" si="3"/>
        <v>99.911092245006913</v>
      </c>
      <c r="O19" s="20">
        <f t="shared" si="4"/>
        <v>99.909816057136211</v>
      </c>
      <c r="P19" s="112">
        <f t="shared" si="5"/>
        <v>104.53819444444446</v>
      </c>
      <c r="Q19" s="20">
        <f t="shared" si="6"/>
        <v>0.92511676499508366</v>
      </c>
      <c r="R19" s="20">
        <f t="shared" si="7"/>
        <v>99.879299059800601</v>
      </c>
      <c r="S19" s="20">
        <f t="shared" si="8"/>
        <v>99.875656348790983</v>
      </c>
    </row>
    <row r="20" spans="1:19" s="71" customFormat="1" ht="39.75" customHeight="1" x14ac:dyDescent="0.25">
      <c r="A20" s="65">
        <v>12</v>
      </c>
      <c r="B20" s="65" t="s">
        <v>69</v>
      </c>
      <c r="C20" s="65">
        <v>122</v>
      </c>
      <c r="D20" s="65">
        <v>123</v>
      </c>
      <c r="E20" s="109">
        <v>3187</v>
      </c>
      <c r="F20" s="118">
        <v>3.661111111111111</v>
      </c>
      <c r="G20" s="110">
        <f>'April-2019- III'!G20+F20</f>
        <v>5.6195601851851853</v>
      </c>
      <c r="H20" s="118">
        <v>70.952777777777769</v>
      </c>
      <c r="I20" s="118">
        <v>46.462500000000006</v>
      </c>
      <c r="J20" s="111">
        <f t="shared" si="0"/>
        <v>117.41527777777777</v>
      </c>
      <c r="K20" s="111">
        <f>'April-2019- III'!K20+J20</f>
        <v>177.29305555555555</v>
      </c>
      <c r="L20" s="20">
        <f t="shared" si="1"/>
        <v>121.07638888888889</v>
      </c>
      <c r="M20" s="20">
        <f t="shared" si="2"/>
        <v>0.99242941712204003</v>
      </c>
      <c r="N20" s="20">
        <f t="shared" si="3"/>
        <v>99.870642431498126</v>
      </c>
      <c r="O20" s="20">
        <f t="shared" si="4"/>
        <v>99.866608949311555</v>
      </c>
      <c r="P20" s="112">
        <f t="shared" si="5"/>
        <v>182.91261574074073</v>
      </c>
      <c r="Q20" s="20">
        <f t="shared" si="6"/>
        <v>1.4992837355798421</v>
      </c>
      <c r="R20" s="20">
        <f t="shared" si="7"/>
        <v>99.804674493703132</v>
      </c>
      <c r="S20" s="20">
        <f t="shared" si="8"/>
        <v>99.798483368873676</v>
      </c>
    </row>
    <row r="21" spans="1:19" s="103" customFormat="1" ht="27.75" customHeight="1" x14ac:dyDescent="0.25">
      <c r="A21" s="94"/>
      <c r="B21" s="95" t="s">
        <v>91</v>
      </c>
      <c r="C21" s="95">
        <f t="shared" ref="C21:J21" si="9">SUM(C8:C20)</f>
        <v>1562</v>
      </c>
      <c r="D21" s="95">
        <f t="shared" si="9"/>
        <v>1536</v>
      </c>
      <c r="E21" s="95">
        <f t="shared" si="9"/>
        <v>52442</v>
      </c>
      <c r="F21" s="124">
        <f t="shared" si="9"/>
        <v>25.944324074074075</v>
      </c>
      <c r="G21" s="125">
        <f t="shared" si="9"/>
        <v>51.377726851851854</v>
      </c>
      <c r="H21" s="124">
        <f t="shared" si="9"/>
        <v>3373.5924999999997</v>
      </c>
      <c r="I21" s="124">
        <f t="shared" si="9"/>
        <v>775.31124999999986</v>
      </c>
      <c r="J21" s="124">
        <f t="shared" si="9"/>
        <v>4177.2537499999999</v>
      </c>
      <c r="K21" s="126">
        <f>SUM(K8:K20)</f>
        <v>7643.839444444443</v>
      </c>
      <c r="L21" s="127">
        <f>SUM(L8:L20)</f>
        <v>4203.1980740740737</v>
      </c>
      <c r="M21" s="43">
        <f t="shared" si="2"/>
        <v>2.6909078579219421</v>
      </c>
      <c r="N21" s="43">
        <f>+((C21*24*31)-J21)/(C21*24*31)*100</f>
        <v>99.640551320508592</v>
      </c>
      <c r="O21" s="43">
        <f>+((C21*24*31)-L21)/(C21*24*31)*100</f>
        <v>99.638318836300826</v>
      </c>
      <c r="P21" s="46">
        <f t="shared" si="5"/>
        <v>7695.2171712962945</v>
      </c>
      <c r="Q21" s="43">
        <f t="shared" si="6"/>
        <v>4.9265154745814943</v>
      </c>
      <c r="R21" s="43">
        <f>+((C21*24*31)-K21)/(C21*24*31)*100</f>
        <v>99.342254945716434</v>
      </c>
      <c r="S21" s="43">
        <f>+((C21*24*31)-(G21+K21))*100/(C21*24*31)</f>
        <v>99.337833941588514</v>
      </c>
    </row>
    <row r="22" spans="1:19" ht="110.25" customHeight="1" x14ac:dyDescent="0.25">
      <c r="A22" s="406" t="s">
        <v>104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19" ht="66" customHeight="1" x14ac:dyDescent="0.25">
      <c r="A23" s="407" t="s">
        <v>105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</row>
    <row r="30" spans="1:19" x14ac:dyDescent="0.25">
      <c r="N30" s="104">
        <v>82</v>
      </c>
      <c r="O30" s="104">
        <v>62</v>
      </c>
    </row>
    <row r="33" spans="6:12" x14ac:dyDescent="0.25">
      <c r="F33" s="108">
        <v>25</v>
      </c>
    </row>
    <row r="37" spans="6:12" x14ac:dyDescent="0.25">
      <c r="L37" s="104">
        <v>20</v>
      </c>
    </row>
  </sheetData>
  <mergeCells count="25"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23"/>
  <sheetViews>
    <sheetView view="pageBreakPreview" topLeftCell="A4" zoomScale="55" zoomScaleNormal="55" zoomScaleSheetLayoutView="55" workbookViewId="0">
      <selection activeCell="I8" sqref="I8"/>
    </sheetView>
  </sheetViews>
  <sheetFormatPr defaultRowHeight="15" x14ac:dyDescent="0.25"/>
  <cols>
    <col min="1" max="1" width="5.140625" customWidth="1"/>
    <col min="2" max="2" width="14.7109375" customWidth="1"/>
    <col min="3" max="3" width="12.5703125" customWidth="1"/>
    <col min="4" max="4" width="11.85546875" customWidth="1"/>
    <col min="5" max="5" width="14.5703125" customWidth="1"/>
    <col min="6" max="6" width="18.28515625" customWidth="1"/>
    <col min="7" max="7" width="16.85546875" customWidth="1"/>
    <col min="8" max="8" width="16.42578125" customWidth="1"/>
    <col min="9" max="9" width="14.28515625" customWidth="1"/>
    <col min="10" max="10" width="12.28515625" customWidth="1"/>
    <col min="11" max="11" width="18" customWidth="1"/>
    <col min="12" max="12" width="19.5703125" customWidth="1"/>
    <col min="13" max="13" width="13.7109375" customWidth="1"/>
    <col min="14" max="14" width="12.5703125" customWidth="1"/>
    <col min="15" max="15" width="11.7109375" customWidth="1"/>
    <col min="16" max="16" width="16.85546875" customWidth="1"/>
    <col min="17" max="17" width="16.7109375" customWidth="1"/>
    <col min="18" max="18" width="14.42578125" customWidth="1"/>
    <col min="19" max="19" width="14.28515625" customWidth="1"/>
  </cols>
  <sheetData>
    <row r="1" spans="1:24" s="128" customFormat="1" ht="36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4" s="128" customFormat="1" ht="52.5" customHeight="1" x14ac:dyDescent="0.25">
      <c r="A2" s="357" t="s">
        <v>146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4" s="171" customFormat="1" ht="31.5" customHeight="1" x14ac:dyDescent="0.25">
      <c r="A3" s="410" t="s">
        <v>3</v>
      </c>
      <c r="B3" s="410" t="s">
        <v>4</v>
      </c>
      <c r="C3" s="411" t="s">
        <v>5</v>
      </c>
      <c r="D3" s="410" t="s">
        <v>6</v>
      </c>
      <c r="E3" s="411" t="s">
        <v>138</v>
      </c>
      <c r="F3" s="411" t="s">
        <v>139</v>
      </c>
      <c r="G3" s="411" t="s">
        <v>166</v>
      </c>
      <c r="H3" s="414" t="s">
        <v>140</v>
      </c>
      <c r="I3" s="414"/>
      <c r="J3" s="414"/>
      <c r="K3" s="415" t="s">
        <v>169</v>
      </c>
      <c r="L3" s="373" t="s">
        <v>141</v>
      </c>
      <c r="M3" s="373"/>
      <c r="N3" s="373"/>
      <c r="O3" s="373"/>
      <c r="P3" s="410" t="s">
        <v>10</v>
      </c>
      <c r="Q3" s="410"/>
      <c r="R3" s="410"/>
      <c r="S3" s="410"/>
    </row>
    <row r="4" spans="1:24" s="171" customFormat="1" ht="15.75" x14ac:dyDescent="0.25">
      <c r="A4" s="410"/>
      <c r="B4" s="410"/>
      <c r="C4" s="412"/>
      <c r="D4" s="410"/>
      <c r="E4" s="412"/>
      <c r="F4" s="412"/>
      <c r="G4" s="412"/>
      <c r="H4" s="414"/>
      <c r="I4" s="414"/>
      <c r="J4" s="414"/>
      <c r="K4" s="416"/>
      <c r="L4" s="410" t="s">
        <v>11</v>
      </c>
      <c r="M4" s="414" t="s">
        <v>12</v>
      </c>
      <c r="N4" s="414" t="s">
        <v>13</v>
      </c>
      <c r="O4" s="414" t="s">
        <v>14</v>
      </c>
      <c r="P4" s="410" t="s">
        <v>156</v>
      </c>
      <c r="Q4" s="414" t="s">
        <v>15</v>
      </c>
      <c r="R4" s="414" t="s">
        <v>16</v>
      </c>
      <c r="S4" s="414" t="s">
        <v>17</v>
      </c>
    </row>
    <row r="5" spans="1:24" s="171" customFormat="1" ht="144" customHeight="1" x14ac:dyDescent="0.25">
      <c r="A5" s="410"/>
      <c r="B5" s="410"/>
      <c r="C5" s="413"/>
      <c r="D5" s="410"/>
      <c r="E5" s="413"/>
      <c r="F5" s="413"/>
      <c r="G5" s="413"/>
      <c r="H5" s="170" t="s">
        <v>18</v>
      </c>
      <c r="I5" s="170" t="s">
        <v>19</v>
      </c>
      <c r="J5" s="170" t="s">
        <v>20</v>
      </c>
      <c r="K5" s="417"/>
      <c r="L5" s="410"/>
      <c r="M5" s="414"/>
      <c r="N5" s="414"/>
      <c r="O5" s="414"/>
      <c r="P5" s="410"/>
      <c r="Q5" s="414"/>
      <c r="R5" s="414"/>
      <c r="S5" s="414"/>
    </row>
    <row r="6" spans="1:24" s="10" customFormat="1" ht="50.25" customHeight="1" x14ac:dyDescent="0.25">
      <c r="A6" s="8">
        <v>1</v>
      </c>
      <c r="B6" s="8">
        <v>2</v>
      </c>
      <c r="C6" s="8">
        <v>3</v>
      </c>
      <c r="D6" s="8">
        <v>4</v>
      </c>
      <c r="E6" s="9" t="s">
        <v>21</v>
      </c>
      <c r="F6" s="8">
        <v>5</v>
      </c>
      <c r="G6" s="8" t="s">
        <v>22</v>
      </c>
      <c r="H6" s="129">
        <v>6</v>
      </c>
      <c r="I6" s="129">
        <v>7</v>
      </c>
      <c r="J6" s="129" t="s">
        <v>23</v>
      </c>
      <c r="K6" s="8" t="s">
        <v>24</v>
      </c>
      <c r="L6" s="8" t="s">
        <v>25</v>
      </c>
      <c r="M6" s="8" t="s">
        <v>26</v>
      </c>
      <c r="N6" s="8" t="s">
        <v>27</v>
      </c>
      <c r="O6" s="8" t="s">
        <v>28</v>
      </c>
      <c r="P6" s="8" t="s">
        <v>29</v>
      </c>
      <c r="Q6" s="8" t="s">
        <v>30</v>
      </c>
      <c r="R6" s="8" t="s">
        <v>31</v>
      </c>
      <c r="S6" s="159" t="s">
        <v>32</v>
      </c>
      <c r="T6" s="160"/>
      <c r="U6" s="160"/>
    </row>
    <row r="7" spans="1:24" s="134" customFormat="1" ht="78" customHeight="1" x14ac:dyDescent="0.25">
      <c r="A7" s="130">
        <v>1</v>
      </c>
      <c r="B7" s="131" t="s">
        <v>108</v>
      </c>
      <c r="C7" s="132">
        <f>'june-2019 I '!C14</f>
        <v>125</v>
      </c>
      <c r="D7" s="132">
        <f>'june-2019 I '!D14</f>
        <v>124</v>
      </c>
      <c r="E7" s="132">
        <f>'june-2019 I '!E14</f>
        <v>9325</v>
      </c>
      <c r="F7" s="133">
        <f>'june-2019 I '!F14</f>
        <v>26.665277777777778</v>
      </c>
      <c r="G7" s="133">
        <f>'june-2019 I '!G14</f>
        <v>72.281944444444434</v>
      </c>
      <c r="H7" s="133">
        <f>'june-2019 I '!H14</f>
        <v>81.21597222222222</v>
      </c>
      <c r="I7" s="133">
        <f>'june-2019 I '!I14</f>
        <v>59.475000000000001</v>
      </c>
      <c r="J7" s="133">
        <f>'june-2019 I '!J14</f>
        <v>140.69097222222223</v>
      </c>
      <c r="K7" s="133">
        <f>'june-2019 I '!K14</f>
        <v>333.74652777777777</v>
      </c>
      <c r="L7" s="133">
        <f>'june-2019 I '!L14</f>
        <v>167.35625000000002</v>
      </c>
      <c r="M7" s="133">
        <f>'june-2019 I '!M14</f>
        <v>1.3388500000000001</v>
      </c>
      <c r="N7" s="133">
        <f>'june-2019 I '!N14</f>
        <v>99.843676697530867</v>
      </c>
      <c r="O7" s="133">
        <f>'june-2019 I '!O14</f>
        <v>99.814048611111119</v>
      </c>
      <c r="P7" s="133">
        <f>'june-2019 I '!P14</f>
        <v>406.02847222222221</v>
      </c>
      <c r="Q7" s="133">
        <f>'june-2019 I '!Q14</f>
        <v>3.2482277777777777</v>
      </c>
      <c r="R7" s="133">
        <f>'june-2019 I '!R14</f>
        <v>99.629170524691361</v>
      </c>
      <c r="S7" s="133">
        <f>'june-2019 I '!S14</f>
        <v>99.548857253086425</v>
      </c>
      <c r="T7" s="161"/>
      <c r="U7" s="162"/>
      <c r="V7" s="134">
        <f>(M7+M8+M9)/C10</f>
        <v>3.3891500070284269E-3</v>
      </c>
    </row>
    <row r="8" spans="1:24" s="134" customFormat="1" ht="61.5" customHeight="1" x14ac:dyDescent="0.25">
      <c r="A8" s="130">
        <v>2</v>
      </c>
      <c r="B8" s="135" t="s">
        <v>109</v>
      </c>
      <c r="C8" s="136">
        <f>'june-2019 II'!C50</f>
        <v>158</v>
      </c>
      <c r="D8" s="136">
        <f>'june-2019 II'!D50</f>
        <v>156</v>
      </c>
      <c r="E8" s="136">
        <f>'june-2019 II'!E50</f>
        <v>7556</v>
      </c>
      <c r="F8" s="16">
        <f>'june-2019 II'!F50</f>
        <v>18.624300925925922</v>
      </c>
      <c r="G8" s="16">
        <f>'june-2019 II'!G50</f>
        <v>60.70306018518518</v>
      </c>
      <c r="H8" s="16">
        <f>'june-2019 II'!H50</f>
        <v>139.01459490740743</v>
      </c>
      <c r="I8" s="16">
        <f>'june-2019 II'!I50</f>
        <v>115.3905625</v>
      </c>
      <c r="J8" s="16">
        <f>'june-2019 II'!J50</f>
        <v>254.40515740740744</v>
      </c>
      <c r="K8" s="16">
        <f>'june-2019 II'!K50</f>
        <v>586.70886111111122</v>
      </c>
      <c r="L8" s="16">
        <f>'june-2019 II'!L50</f>
        <v>267.00857870370368</v>
      </c>
      <c r="M8" s="16">
        <f>'june-2019 II'!M50</f>
        <v>1.6899277133145802</v>
      </c>
      <c r="N8" s="16">
        <f>'june-2019 II'!N50</f>
        <v>99.776366774430898</v>
      </c>
      <c r="O8" s="16">
        <f>'june-2019 II'!O50</f>
        <v>99.765287817595194</v>
      </c>
      <c r="P8" s="16">
        <f>'june-2019 II'!P50</f>
        <v>647.41192129629644</v>
      </c>
      <c r="Q8" s="16">
        <f>'june-2019 II'!Q50</f>
        <v>4.0975438056727622</v>
      </c>
      <c r="R8" s="16">
        <f>'june-2019 II'!R50</f>
        <v>99.484257330246919</v>
      </c>
      <c r="S8" s="16">
        <f>'june-2019 II'!S50</f>
        <v>99.43089669365655</v>
      </c>
      <c r="T8" s="163"/>
      <c r="U8" s="162"/>
      <c r="X8" s="134">
        <f>76.84/1850</f>
        <v>4.153513513513514E-2</v>
      </c>
    </row>
    <row r="9" spans="1:24" s="134" customFormat="1" ht="61.5" customHeight="1" x14ac:dyDescent="0.25">
      <c r="A9" s="130">
        <v>3</v>
      </c>
      <c r="B9" s="131" t="s">
        <v>110</v>
      </c>
      <c r="C9" s="132">
        <f>'june-2019 III'!C21</f>
        <v>1567</v>
      </c>
      <c r="D9" s="132">
        <f>'june-2019 III'!D21</f>
        <v>1543</v>
      </c>
      <c r="E9" s="132">
        <f>'june-2019 III'!E21</f>
        <v>78997</v>
      </c>
      <c r="F9" s="133">
        <f>'june-2019 III'!F21</f>
        <v>46.221458333333331</v>
      </c>
      <c r="G9" s="133">
        <f>'june-2019 III'!G21</f>
        <v>97.599185185185192</v>
      </c>
      <c r="H9" s="133">
        <f>'june-2019 III'!H21</f>
        <v>3782.6574583333327</v>
      </c>
      <c r="I9" s="133">
        <f>'june-2019 III'!I21</f>
        <v>1229.5158194444443</v>
      </c>
      <c r="J9" s="133">
        <f>'june-2019 III'!J21</f>
        <v>5032.660277777778</v>
      </c>
      <c r="K9" s="133">
        <f>'june-2019 III'!K21</f>
        <v>12676.499722222221</v>
      </c>
      <c r="L9" s="133">
        <f>'june-2019 III'!L21</f>
        <v>5078.8817361111105</v>
      </c>
      <c r="M9" s="133">
        <f>'june-2019 III'!M21</f>
        <v>3.2411497996880092</v>
      </c>
      <c r="N9" s="133">
        <f>'june-2019 III'!N21</f>
        <v>99.553937080959926</v>
      </c>
      <c r="O9" s="133">
        <f>'june-2019 III'!O21</f>
        <v>99.549840305598892</v>
      </c>
      <c r="P9" s="133">
        <f>'june-2019 III'!P21</f>
        <v>12774.098907407406</v>
      </c>
      <c r="Q9" s="133">
        <f>'june-2019 III'!Q21</f>
        <v>8.1519456971329962</v>
      </c>
      <c r="R9" s="133">
        <f>'june-2019 III'!R21</f>
        <v>98.876435889330068</v>
      </c>
      <c r="S9" s="133">
        <f>'june-2019 III'!S21</f>
        <v>98.867785319842639</v>
      </c>
    </row>
    <row r="10" spans="1:24" s="139" customFormat="1" ht="54" customHeight="1" x14ac:dyDescent="0.25">
      <c r="A10" s="418" t="s">
        <v>20</v>
      </c>
      <c r="B10" s="419"/>
      <c r="C10" s="131">
        <f t="shared" ref="C10:I10" si="0">SUM(C7:C9)</f>
        <v>1850</v>
      </c>
      <c r="D10" s="131">
        <f t="shared" si="0"/>
        <v>1823</v>
      </c>
      <c r="E10" s="131">
        <f t="shared" si="0"/>
        <v>95878</v>
      </c>
      <c r="F10" s="16">
        <f t="shared" si="0"/>
        <v>91.511037037037028</v>
      </c>
      <c r="G10" s="16">
        <f t="shared" si="0"/>
        <v>230.58418981481481</v>
      </c>
      <c r="H10" s="16">
        <f t="shared" si="0"/>
        <v>4002.8880254629621</v>
      </c>
      <c r="I10" s="16">
        <f t="shared" si="0"/>
        <v>1404.3813819444445</v>
      </c>
      <c r="J10" s="16">
        <f>+H10+I10</f>
        <v>5407.2694074074061</v>
      </c>
      <c r="K10" s="16">
        <f>SUM(K7:K9)</f>
        <v>13596.95511111111</v>
      </c>
      <c r="L10" s="16">
        <f>SUM(L7:L9)</f>
        <v>5513.2465648148145</v>
      </c>
      <c r="M10" s="38">
        <f>L10/C10</f>
        <v>2.9801332782782781</v>
      </c>
      <c r="N10" s="16">
        <f>SUM(N7:N9)/3</f>
        <v>99.72466018430724</v>
      </c>
      <c r="O10" s="16">
        <f>SUM(O7:O9)/3</f>
        <v>99.709725578101725</v>
      </c>
      <c r="P10" s="16">
        <f>+G10+K10</f>
        <v>13827.539300925926</v>
      </c>
      <c r="Q10" s="16">
        <f>+P10/C10</f>
        <v>7.4743455680680677</v>
      </c>
      <c r="R10" s="16">
        <f>SUM(R7:R9)/3</f>
        <v>99.329954581422783</v>
      </c>
      <c r="S10" s="16">
        <f>SUM(S7:S9)/3</f>
        <v>99.282513088861876</v>
      </c>
    </row>
    <row r="11" spans="1:24" s="144" customFormat="1" ht="41.25" customHeight="1" x14ac:dyDescent="0.25">
      <c r="A11" s="140" t="s">
        <v>111</v>
      </c>
      <c r="B11" s="169"/>
      <c r="C11" s="169"/>
      <c r="D11" s="169"/>
      <c r="E11" s="169"/>
      <c r="F11" s="169"/>
      <c r="G11" s="364" t="s">
        <v>112</v>
      </c>
      <c r="H11" s="364"/>
      <c r="I11" s="364"/>
      <c r="J11" s="142">
        <f>+N10</f>
        <v>99.72466018430724</v>
      </c>
      <c r="K11" s="364" t="s">
        <v>113</v>
      </c>
      <c r="L11" s="364"/>
      <c r="M11" s="142">
        <f>+O10</f>
        <v>99.709725578101725</v>
      </c>
      <c r="N11" s="169"/>
      <c r="O11" s="169" t="s">
        <v>114</v>
      </c>
      <c r="P11" s="169"/>
      <c r="Q11" s="142">
        <f>+(J11+M11)/2</f>
        <v>99.717192881204483</v>
      </c>
      <c r="R11" s="169"/>
      <c r="S11" s="143"/>
    </row>
    <row r="12" spans="1:24" s="48" customFormat="1" ht="132.75" customHeight="1" x14ac:dyDescent="0.2">
      <c r="A12" s="377" t="s">
        <v>39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</row>
    <row r="13" spans="1:24" s="5" customFormat="1" ht="96" customHeight="1" x14ac:dyDescent="0.2">
      <c r="A13" s="377" t="s">
        <v>142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24" ht="48" customHeight="1" x14ac:dyDescent="0.25"/>
    <row r="15" spans="1:24" ht="15.75" x14ac:dyDescent="0.25">
      <c r="P15" s="408" t="s">
        <v>147</v>
      </c>
      <c r="Q15" s="408"/>
      <c r="R15" s="408"/>
      <c r="S15" s="408"/>
    </row>
    <row r="16" spans="1:24" ht="15.75" x14ac:dyDescent="0.25">
      <c r="P16" s="408" t="s">
        <v>148</v>
      </c>
      <c r="Q16" s="408"/>
      <c r="R16" s="408"/>
      <c r="S16" s="408"/>
    </row>
    <row r="17" spans="12:19" x14ac:dyDescent="0.25">
      <c r="P17" s="409" t="s">
        <v>149</v>
      </c>
      <c r="Q17" s="409"/>
      <c r="R17" s="409"/>
      <c r="S17" s="409"/>
    </row>
    <row r="23" spans="12:19" x14ac:dyDescent="0.25">
      <c r="L23" t="s">
        <v>115</v>
      </c>
    </row>
  </sheetData>
  <mergeCells count="29">
    <mergeCell ref="S4:S5"/>
    <mergeCell ref="G11:I11"/>
    <mergeCell ref="K11:L11"/>
    <mergeCell ref="K3:K5"/>
    <mergeCell ref="A10:B10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  <mergeCell ref="P15:S15"/>
    <mergeCell ref="P16:S16"/>
    <mergeCell ref="P17:S17"/>
    <mergeCell ref="A12:S12"/>
    <mergeCell ref="A13:S13"/>
  </mergeCells>
  <printOptions horizontalCentered="1"/>
  <pageMargins left="0.25" right="0.25" top="0.5" bottom="0.5" header="0.25" footer="0.25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57</vt:i4>
      </vt:variant>
    </vt:vector>
  </HeadingPairs>
  <TitlesOfParts>
    <vt:vector size="106" baseType="lpstr">
      <vt:lpstr>April-19 ABSTRACT </vt:lpstr>
      <vt:lpstr>April-2019 I</vt:lpstr>
      <vt:lpstr>April-2019 ii</vt:lpstr>
      <vt:lpstr>April-2019- III</vt:lpstr>
      <vt:lpstr>MAY-19 ABSTRACT</vt:lpstr>
      <vt:lpstr>MAY-2019 I </vt:lpstr>
      <vt:lpstr>MAY-2019 ii </vt:lpstr>
      <vt:lpstr>MAY-2019- III </vt:lpstr>
      <vt:lpstr>june-19 ABSTRACT</vt:lpstr>
      <vt:lpstr>june-2019 I </vt:lpstr>
      <vt:lpstr>june-2019 II</vt:lpstr>
      <vt:lpstr>june-2019 III</vt:lpstr>
      <vt:lpstr>july-19 ABSTRACT</vt:lpstr>
      <vt:lpstr>july-19 I</vt:lpstr>
      <vt:lpstr>july-2019 II </vt:lpstr>
      <vt:lpstr>july-2019 III </vt:lpstr>
      <vt:lpstr>August-19 ABSTRACT</vt:lpstr>
      <vt:lpstr>AUG-19 Anx- I</vt:lpstr>
      <vt:lpstr>Aug-2-2019 II  </vt:lpstr>
      <vt:lpstr>Aug-2019 III  </vt:lpstr>
      <vt:lpstr>Sept-19 ABSTRACT</vt:lpstr>
      <vt:lpstr>SEPT-19 Anx- I (2)</vt:lpstr>
      <vt:lpstr>SEPT-2019 II   (2)</vt:lpstr>
      <vt:lpstr>SEPT-2019 III   (2)</vt:lpstr>
      <vt:lpstr>Oct-19 ABSTRACT</vt:lpstr>
      <vt:lpstr>OCT-19 Anx- I </vt:lpstr>
      <vt:lpstr>OCT-2019 II</vt:lpstr>
      <vt:lpstr>OCT-2019 III </vt:lpstr>
      <vt:lpstr>NOV-19 ABSTRACT </vt:lpstr>
      <vt:lpstr>NON-19 Anx- I </vt:lpstr>
      <vt:lpstr>NOV-2019 II </vt:lpstr>
      <vt:lpstr>NOV-2019 III  (2)</vt:lpstr>
      <vt:lpstr>DEC-19 ABSTRACT</vt:lpstr>
      <vt:lpstr>DEC-19 Anx- I </vt:lpstr>
      <vt:lpstr>DEC-2019 II </vt:lpstr>
      <vt:lpstr>DEC-2019 III </vt:lpstr>
      <vt:lpstr>JAN-2020 ABSTRACT </vt:lpstr>
      <vt:lpstr>JAN-2020 Anx- I </vt:lpstr>
      <vt:lpstr>JAN-2020 II</vt:lpstr>
      <vt:lpstr>JAN-2020 III</vt:lpstr>
      <vt:lpstr>FEB-2020 ABSTRACT </vt:lpstr>
      <vt:lpstr>FEB-20 Anx- I </vt:lpstr>
      <vt:lpstr>FEB-2020 II </vt:lpstr>
      <vt:lpstr>FEB-2020 III</vt:lpstr>
      <vt:lpstr>TOTAL Abstract FY 19-20</vt:lpstr>
      <vt:lpstr>MARCH-2020 ABSTRACT </vt:lpstr>
      <vt:lpstr>MAR-2020 Anx- I </vt:lpstr>
      <vt:lpstr>MAR-2020 II  </vt:lpstr>
      <vt:lpstr>MAR-2020 III </vt:lpstr>
      <vt:lpstr>'April-19 ABSTRACT '!Print_Area</vt:lpstr>
      <vt:lpstr>'April-2019 I'!Print_Area</vt:lpstr>
      <vt:lpstr>'April-2019 ii'!Print_Area</vt:lpstr>
      <vt:lpstr>'April-2019- III'!Print_Area</vt:lpstr>
      <vt:lpstr>'AUG-19 Anx- I'!Print_Area</vt:lpstr>
      <vt:lpstr>'Aug-2019 III  '!Print_Area</vt:lpstr>
      <vt:lpstr>'Aug-2-2019 II  '!Print_Area</vt:lpstr>
      <vt:lpstr>'DEC-19 ABSTRACT'!Print_Area</vt:lpstr>
      <vt:lpstr>'DEC-19 Anx- I '!Print_Area</vt:lpstr>
      <vt:lpstr>'DEC-2019 II '!Print_Area</vt:lpstr>
      <vt:lpstr>'DEC-2019 III '!Print_Area</vt:lpstr>
      <vt:lpstr>'FEB-20 Anx- I '!Print_Area</vt:lpstr>
      <vt:lpstr>'FEB-2020 ABSTRACT '!Print_Area</vt:lpstr>
      <vt:lpstr>'FEB-2020 II '!Print_Area</vt:lpstr>
      <vt:lpstr>'FEB-2020 III'!Print_Area</vt:lpstr>
      <vt:lpstr>'JAN-2020 ABSTRACT '!Print_Area</vt:lpstr>
      <vt:lpstr>'JAN-2020 Anx- I '!Print_Area</vt:lpstr>
      <vt:lpstr>'JAN-2020 II'!Print_Area</vt:lpstr>
      <vt:lpstr>'JAN-2020 III'!Print_Area</vt:lpstr>
      <vt:lpstr>'july-19 I'!Print_Area</vt:lpstr>
      <vt:lpstr>'july-2019 II '!Print_Area</vt:lpstr>
      <vt:lpstr>'july-2019 III '!Print_Area</vt:lpstr>
      <vt:lpstr>'june-19 ABSTRACT'!Print_Area</vt:lpstr>
      <vt:lpstr>'june-2019 I '!Print_Area</vt:lpstr>
      <vt:lpstr>'june-2019 II'!Print_Area</vt:lpstr>
      <vt:lpstr>'june-2019 III'!Print_Area</vt:lpstr>
      <vt:lpstr>'MAR-2020 Anx- I '!Print_Area</vt:lpstr>
      <vt:lpstr>'MAR-2020 II  '!Print_Area</vt:lpstr>
      <vt:lpstr>'MAR-2020 III '!Print_Area</vt:lpstr>
      <vt:lpstr>'MARCH-2020 ABSTRACT '!Print_Area</vt:lpstr>
      <vt:lpstr>'MAY-19 ABSTRACT'!Print_Area</vt:lpstr>
      <vt:lpstr>'MAY-2019 I '!Print_Area</vt:lpstr>
      <vt:lpstr>'MAY-2019 ii '!Print_Area</vt:lpstr>
      <vt:lpstr>'MAY-2019- III '!Print_Area</vt:lpstr>
      <vt:lpstr>'NON-19 Anx- I '!Print_Area</vt:lpstr>
      <vt:lpstr>'NOV-19 ABSTRACT '!Print_Area</vt:lpstr>
      <vt:lpstr>'NOV-2019 II '!Print_Area</vt:lpstr>
      <vt:lpstr>'NOV-2019 III  (2)'!Print_Area</vt:lpstr>
      <vt:lpstr>'Oct-19 ABSTRACT'!Print_Area</vt:lpstr>
      <vt:lpstr>'OCT-19 Anx- I '!Print_Area</vt:lpstr>
      <vt:lpstr>'OCT-2019 II'!Print_Area</vt:lpstr>
      <vt:lpstr>'OCT-2019 III '!Print_Area</vt:lpstr>
      <vt:lpstr>'SEPT-19 Anx- I (2)'!Print_Area</vt:lpstr>
      <vt:lpstr>'SEPT-2019 II   (2)'!Print_Area</vt:lpstr>
      <vt:lpstr>'SEPT-2019 III   (2)'!Print_Area</vt:lpstr>
      <vt:lpstr>'April-2019 ii'!Print_Titles</vt:lpstr>
      <vt:lpstr>'Aug-2-2019 II  '!Print_Titles</vt:lpstr>
      <vt:lpstr>'DEC-2019 II '!Print_Titles</vt:lpstr>
      <vt:lpstr>'FEB-2020 II '!Print_Titles</vt:lpstr>
      <vt:lpstr>'JAN-2020 II'!Print_Titles</vt:lpstr>
      <vt:lpstr>'july-2019 II '!Print_Titles</vt:lpstr>
      <vt:lpstr>'june-2019 II'!Print_Titles</vt:lpstr>
      <vt:lpstr>'MAR-2020 II  '!Print_Titles</vt:lpstr>
      <vt:lpstr>'MAY-2019 ii '!Print_Titles</vt:lpstr>
      <vt:lpstr>'NOV-2019 II '!Print_Titles</vt:lpstr>
      <vt:lpstr>'OCT-2019 II'!Print_Titles</vt:lpstr>
      <vt:lpstr>'SEPT-2019 II   (2)'!Print_Titles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2020-02-14T12:35:43Z</cp:lastPrinted>
  <dcterms:created xsi:type="dcterms:W3CDTF">2019-05-29T06:29:14Z</dcterms:created>
  <dcterms:modified xsi:type="dcterms:W3CDTF">2021-01-28T10:07:53Z</dcterms:modified>
</cp:coreProperties>
</file>